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Availability" sheetId="26" r:id="rId1"/>
    <sheet name="Comparison" sheetId="1" r:id="rId2"/>
    <sheet name="BAV" sheetId="9" r:id="rId3"/>
    <sheet name="DECC" sheetId="10" r:id="rId4"/>
    <sheet name="EIA" sheetId="8" r:id="rId5"/>
    <sheet name="EU" sheetId="11" r:id="rId6"/>
    <sheet name="IRENA" sheetId="12" r:id="rId7"/>
    <sheet name="NERL" sheetId="13" r:id="rId8"/>
    <sheet name="MARKAL 3.26" sheetId="17" r:id="rId9"/>
    <sheet name="MARKAL MED" sheetId="18" r:id="rId10"/>
    <sheet name="MiniCAM" sheetId="21" r:id="rId11"/>
    <sheet name="EPA" sheetId="22" r:id="rId12"/>
    <sheet name="MERGE" sheetId="23" r:id="rId13"/>
    <sheet name="Source Notes" sheetId="14" r:id="rId14"/>
    <sheet name="Conversion Factors" sheetId="19" r:id="rId15"/>
    <sheet name="Graphic Comparison" sheetId="24" r:id="rId16"/>
  </sheets>
  <calcPr calcId="145621"/>
</workbook>
</file>

<file path=xl/calcChain.xml><?xml version="1.0" encoding="utf-8"?>
<calcChain xmlns="http://schemas.openxmlformats.org/spreadsheetml/2006/main">
  <c r="M12" i="26" l="1"/>
  <c r="L12" i="26"/>
  <c r="K12" i="26"/>
  <c r="J12" i="26"/>
  <c r="I12" i="26"/>
  <c r="H12" i="26"/>
  <c r="G12" i="26"/>
  <c r="F12" i="26"/>
  <c r="E12" i="26"/>
  <c r="D12" i="26"/>
  <c r="C12" i="26"/>
  <c r="B12" i="26"/>
  <c r="E11" i="17" l="1"/>
  <c r="E12" i="17"/>
  <c r="E13" i="17"/>
  <c r="E14" i="17"/>
  <c r="E15" i="17"/>
  <c r="E16" i="17"/>
  <c r="E17" i="17"/>
  <c r="A1" i="22"/>
  <c r="A1" i="21"/>
  <c r="A1" i="23"/>
  <c r="B61" i="1" l="1"/>
  <c r="B59" i="1"/>
  <c r="D59" i="1"/>
  <c r="E46" i="1"/>
  <c r="E47" i="1"/>
  <c r="E8" i="8"/>
  <c r="E42" i="1" s="1"/>
  <c r="E9" i="17"/>
  <c r="E9" i="18"/>
  <c r="E58" i="1"/>
  <c r="B41" i="1"/>
  <c r="C41" i="1"/>
  <c r="D41" i="1"/>
  <c r="E41" i="1"/>
  <c r="F41" i="1"/>
  <c r="G41" i="1"/>
  <c r="H41" i="1"/>
  <c r="B42" i="1"/>
  <c r="C42" i="1"/>
  <c r="D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F46" i="1"/>
  <c r="G46" i="1"/>
  <c r="H46" i="1"/>
  <c r="B47" i="1"/>
  <c r="C47" i="1"/>
  <c r="D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B53" i="1"/>
  <c r="F53" i="1"/>
  <c r="C40" i="1"/>
  <c r="D40" i="1"/>
  <c r="E40" i="1"/>
  <c r="F40" i="1"/>
  <c r="G40" i="1"/>
  <c r="B40" i="1"/>
  <c r="B6" i="1"/>
  <c r="A1" i="24"/>
  <c r="B58" i="1" l="1"/>
  <c r="F58" i="1"/>
  <c r="G58" i="1"/>
  <c r="H58" i="1"/>
  <c r="F59" i="1"/>
  <c r="G59" i="1"/>
  <c r="H59" i="1"/>
  <c r="B60" i="1"/>
  <c r="F60" i="1"/>
  <c r="G60" i="1"/>
  <c r="H60" i="1"/>
  <c r="F61" i="1"/>
  <c r="G61" i="1"/>
  <c r="H61" i="1"/>
  <c r="B62" i="1"/>
  <c r="F62" i="1"/>
  <c r="G62" i="1"/>
  <c r="H62" i="1"/>
  <c r="B63" i="1"/>
  <c r="F63" i="1"/>
  <c r="G63" i="1"/>
  <c r="H63" i="1"/>
  <c r="B64" i="1"/>
  <c r="F64" i="1"/>
  <c r="G64" i="1"/>
  <c r="H64" i="1"/>
  <c r="B65" i="1"/>
  <c r="F65" i="1"/>
  <c r="G65" i="1"/>
  <c r="H65" i="1"/>
  <c r="B66" i="1"/>
  <c r="F66" i="1"/>
  <c r="G66" i="1"/>
  <c r="H66" i="1"/>
  <c r="B67" i="1"/>
  <c r="F67" i="1"/>
  <c r="G67" i="1"/>
  <c r="H67" i="1"/>
  <c r="B68" i="1"/>
  <c r="F68" i="1"/>
  <c r="G68" i="1"/>
  <c r="H68" i="1"/>
  <c r="C57" i="1"/>
  <c r="D57" i="1"/>
  <c r="F57" i="1"/>
  <c r="G57" i="1"/>
  <c r="B57" i="1"/>
  <c r="D6" i="18"/>
  <c r="D8" i="18"/>
  <c r="E8" i="18"/>
  <c r="D9" i="18"/>
  <c r="D10" i="18"/>
  <c r="E10" i="18"/>
  <c r="D11" i="18"/>
  <c r="E11" i="18"/>
  <c r="D12" i="18"/>
  <c r="E12" i="18"/>
  <c r="D13" i="18"/>
  <c r="E13" i="18"/>
  <c r="D14" i="18"/>
  <c r="E14" i="18"/>
  <c r="D15" i="18"/>
  <c r="E15" i="18"/>
  <c r="D16" i="18"/>
  <c r="E16" i="18"/>
  <c r="D17" i="18"/>
  <c r="E17" i="18"/>
  <c r="D18" i="18"/>
  <c r="E18" i="18"/>
  <c r="C8" i="18"/>
  <c r="C9" i="18"/>
  <c r="C10" i="18"/>
  <c r="C11" i="18"/>
  <c r="C12" i="18"/>
  <c r="C13" i="18"/>
  <c r="C14" i="18"/>
  <c r="C15" i="18"/>
  <c r="C16" i="18"/>
  <c r="C17" i="18"/>
  <c r="C18" i="18"/>
  <c r="C6" i="18"/>
  <c r="D6" i="17"/>
  <c r="D7" i="17"/>
  <c r="D8" i="17"/>
  <c r="E8" i="17"/>
  <c r="D9" i="17"/>
  <c r="D10" i="17"/>
  <c r="E10" i="17"/>
  <c r="D11" i="17"/>
  <c r="D12" i="17"/>
  <c r="D13" i="17"/>
  <c r="D14" i="17"/>
  <c r="D15" i="17"/>
  <c r="D16" i="17"/>
  <c r="D17" i="17"/>
  <c r="C7" i="17"/>
  <c r="C8" i="17"/>
  <c r="C9" i="17"/>
  <c r="C10" i="17"/>
  <c r="C11" i="17"/>
  <c r="C12" i="17"/>
  <c r="C13" i="17"/>
  <c r="C14" i="17"/>
  <c r="C15" i="17"/>
  <c r="C16" i="17"/>
  <c r="C17" i="17"/>
  <c r="C6" i="17"/>
  <c r="C27" i="1" l="1"/>
  <c r="C61" i="1" s="1"/>
  <c r="D27" i="1"/>
  <c r="D61" i="1" s="1"/>
  <c r="E27" i="1"/>
  <c r="C28" i="1"/>
  <c r="C62" i="1" s="1"/>
  <c r="D28" i="1"/>
  <c r="D62" i="1" s="1"/>
  <c r="E28" i="1"/>
  <c r="E62" i="1" s="1"/>
  <c r="C29" i="1"/>
  <c r="C63" i="1" s="1"/>
  <c r="D29" i="1"/>
  <c r="D63" i="1" s="1"/>
  <c r="C10" i="1"/>
  <c r="D10" i="1"/>
  <c r="E10" i="1"/>
  <c r="E33" i="10"/>
  <c r="E28" i="10"/>
  <c r="E25" i="10"/>
  <c r="E24" i="10"/>
  <c r="C35" i="1"/>
  <c r="D35" i="1"/>
  <c r="E35" i="1"/>
  <c r="F35" i="1"/>
  <c r="G35" i="1"/>
  <c r="E9" i="1"/>
  <c r="E61" i="1"/>
  <c r="B24" i="1"/>
  <c r="C24" i="1"/>
  <c r="C58" i="1" s="1"/>
  <c r="D24" i="1"/>
  <c r="D58" i="1" s="1"/>
  <c r="E24" i="1"/>
  <c r="F24" i="1"/>
  <c r="G24" i="1"/>
  <c r="H24" i="1"/>
  <c r="B25" i="1"/>
  <c r="C25" i="1"/>
  <c r="C59" i="1" s="1"/>
  <c r="D25" i="1"/>
  <c r="F25" i="1"/>
  <c r="G25" i="1"/>
  <c r="H25" i="1"/>
  <c r="B26" i="1"/>
  <c r="C26" i="1"/>
  <c r="C60" i="1" s="1"/>
  <c r="D26" i="1"/>
  <c r="D60" i="1" s="1"/>
  <c r="E26" i="1"/>
  <c r="E60" i="1" s="1"/>
  <c r="F26" i="1"/>
  <c r="G26" i="1"/>
  <c r="H26" i="1"/>
  <c r="B27" i="1"/>
  <c r="F27" i="1"/>
  <c r="G27" i="1"/>
  <c r="H27" i="1"/>
  <c r="B28" i="1"/>
  <c r="F28" i="1"/>
  <c r="G28" i="1"/>
  <c r="H28" i="1"/>
  <c r="B29" i="1"/>
  <c r="F29" i="1"/>
  <c r="G29" i="1"/>
  <c r="H29" i="1"/>
  <c r="B30" i="1"/>
  <c r="C30" i="1"/>
  <c r="C64" i="1" s="1"/>
  <c r="D30" i="1"/>
  <c r="D64" i="1" s="1"/>
  <c r="F30" i="1"/>
  <c r="G30" i="1"/>
  <c r="H30" i="1"/>
  <c r="B31" i="1"/>
  <c r="C31" i="1"/>
  <c r="C65" i="1" s="1"/>
  <c r="D31" i="1"/>
  <c r="D65" i="1" s="1"/>
  <c r="E31" i="1"/>
  <c r="E65" i="1" s="1"/>
  <c r="F31" i="1"/>
  <c r="G31" i="1"/>
  <c r="H31" i="1"/>
  <c r="B32" i="1"/>
  <c r="C32" i="1"/>
  <c r="C66" i="1" s="1"/>
  <c r="D32" i="1"/>
  <c r="D66" i="1" s="1"/>
  <c r="F32" i="1"/>
  <c r="G32" i="1"/>
  <c r="H32" i="1"/>
  <c r="B33" i="1"/>
  <c r="C33" i="1"/>
  <c r="C67" i="1" s="1"/>
  <c r="D33" i="1"/>
  <c r="E33" i="1"/>
  <c r="F33" i="1"/>
  <c r="G33" i="1"/>
  <c r="H33" i="1"/>
  <c r="B34" i="1"/>
  <c r="C34" i="1"/>
  <c r="C68" i="1" s="1"/>
  <c r="D34" i="1"/>
  <c r="D68" i="1" s="1"/>
  <c r="E34" i="1"/>
  <c r="E68" i="1" s="1"/>
  <c r="F34" i="1"/>
  <c r="G34" i="1"/>
  <c r="H34" i="1"/>
  <c r="B35" i="1"/>
  <c r="B36" i="1"/>
  <c r="C36" i="1"/>
  <c r="D36" i="1"/>
  <c r="E36" i="1"/>
  <c r="F36" i="1"/>
  <c r="G36" i="1"/>
  <c r="C23" i="1"/>
  <c r="D23" i="1"/>
  <c r="E23" i="1"/>
  <c r="E57" i="1" s="1"/>
  <c r="F23" i="1"/>
  <c r="G23" i="1"/>
  <c r="G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B23" i="1"/>
  <c r="B7" i="1"/>
  <c r="C7" i="1"/>
  <c r="D7" i="1"/>
  <c r="E7" i="1"/>
  <c r="F7" i="1"/>
  <c r="B8" i="1"/>
  <c r="C8" i="1"/>
  <c r="D8" i="1"/>
  <c r="F8" i="1"/>
  <c r="B9" i="1"/>
  <c r="C9" i="1"/>
  <c r="D9" i="1"/>
  <c r="F9" i="1"/>
  <c r="B10" i="1"/>
  <c r="F10" i="1"/>
  <c r="B11" i="1"/>
  <c r="C11" i="1"/>
  <c r="D11" i="1"/>
  <c r="E11" i="1"/>
  <c r="F11" i="1"/>
  <c r="B12" i="1"/>
  <c r="C12" i="1"/>
  <c r="D12" i="1"/>
  <c r="F12" i="1"/>
  <c r="B13" i="1"/>
  <c r="C13" i="1"/>
  <c r="D13" i="1"/>
  <c r="F13" i="1"/>
  <c r="B14" i="1"/>
  <c r="C14" i="1"/>
  <c r="D14" i="1"/>
  <c r="E14" i="1"/>
  <c r="F14" i="1"/>
  <c r="B15" i="1"/>
  <c r="C15" i="1"/>
  <c r="D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F19" i="1"/>
  <c r="F7" i="21"/>
  <c r="G7" i="21"/>
  <c r="F8" i="21"/>
  <c r="F9" i="21"/>
  <c r="G9" i="21"/>
  <c r="F11" i="21"/>
  <c r="G11" i="21"/>
  <c r="F12" i="21"/>
  <c r="G12" i="21"/>
  <c r="F15" i="21"/>
  <c r="G15" i="21"/>
  <c r="G7" i="22"/>
  <c r="G8" i="22"/>
  <c r="G9" i="22"/>
  <c r="G11" i="22"/>
  <c r="G12" i="22"/>
  <c r="G15" i="22"/>
  <c r="F7" i="23"/>
  <c r="G7" i="23"/>
  <c r="F9" i="23"/>
  <c r="G9" i="23"/>
  <c r="F11" i="23"/>
  <c r="G11" i="23"/>
  <c r="F12" i="23"/>
  <c r="G12" i="23"/>
  <c r="F15" i="23"/>
  <c r="G15" i="23"/>
  <c r="F7" i="13"/>
  <c r="G7" i="13"/>
  <c r="F8" i="13"/>
  <c r="G8" i="13"/>
  <c r="F9" i="13"/>
  <c r="G9" i="13"/>
  <c r="F11" i="13"/>
  <c r="G11" i="13"/>
  <c r="F12" i="13"/>
  <c r="G12" i="13"/>
  <c r="F13" i="13"/>
  <c r="G13" i="13"/>
  <c r="F15" i="13"/>
  <c r="G15" i="13"/>
  <c r="G6" i="21"/>
  <c r="G6" i="22"/>
  <c r="G6" i="23"/>
  <c r="G6" i="13"/>
  <c r="F6" i="21"/>
  <c r="F6" i="23"/>
  <c r="F6" i="13"/>
  <c r="D6" i="21"/>
  <c r="E6" i="21"/>
  <c r="D7" i="21"/>
  <c r="E7" i="21"/>
  <c r="D8" i="21"/>
  <c r="E8" i="21"/>
  <c r="D9" i="21"/>
  <c r="E9" i="21"/>
  <c r="D11" i="21"/>
  <c r="E11" i="21"/>
  <c r="D12" i="21"/>
  <c r="D15" i="21"/>
  <c r="E15" i="21"/>
  <c r="D6" i="22"/>
  <c r="E6" i="22"/>
  <c r="D7" i="22"/>
  <c r="E7" i="22"/>
  <c r="D8" i="22"/>
  <c r="E8" i="22"/>
  <c r="D9" i="22"/>
  <c r="E9" i="22"/>
  <c r="D11" i="22"/>
  <c r="E11" i="22"/>
  <c r="D12" i="22"/>
  <c r="D15" i="22"/>
  <c r="E15" i="22"/>
  <c r="D6" i="13"/>
  <c r="E6" i="13"/>
  <c r="D7" i="13"/>
  <c r="E7" i="13"/>
  <c r="D8" i="13"/>
  <c r="E8" i="13"/>
  <c r="D9" i="13"/>
  <c r="E9" i="13"/>
  <c r="D11" i="13"/>
  <c r="E11" i="13"/>
  <c r="D12" i="13"/>
  <c r="E12" i="13"/>
  <c r="D13" i="13"/>
  <c r="E13" i="13"/>
  <c r="D15" i="13"/>
  <c r="E15" i="13"/>
  <c r="E49" i="1" s="1"/>
  <c r="C7" i="21"/>
  <c r="C8" i="21"/>
  <c r="C9" i="21"/>
  <c r="C11" i="21"/>
  <c r="C12" i="21"/>
  <c r="C15" i="21"/>
  <c r="C7" i="22"/>
  <c r="C8" i="22"/>
  <c r="C9" i="22"/>
  <c r="C11" i="22"/>
  <c r="C12" i="22"/>
  <c r="C15" i="22"/>
  <c r="C7" i="23"/>
  <c r="C9" i="23"/>
  <c r="C11" i="23"/>
  <c r="C12" i="23"/>
  <c r="C15" i="23"/>
  <c r="C7" i="13"/>
  <c r="C8" i="13"/>
  <c r="C11" i="13"/>
  <c r="C12" i="13"/>
  <c r="C13" i="13"/>
  <c r="C15" i="13"/>
  <c r="C6" i="21"/>
  <c r="C6" i="22"/>
  <c r="C6" i="23"/>
  <c r="C6" i="13"/>
  <c r="D8" i="8"/>
  <c r="D9" i="8"/>
  <c r="E9" i="8"/>
  <c r="D11" i="8"/>
  <c r="E11" i="8"/>
  <c r="D12" i="8"/>
  <c r="E12" i="8"/>
  <c r="D13" i="8"/>
  <c r="E13" i="8"/>
  <c r="D14" i="8"/>
  <c r="E14" i="8"/>
  <c r="D15" i="8"/>
  <c r="E15" i="8"/>
  <c r="C7" i="8"/>
  <c r="C8" i="8"/>
  <c r="C9" i="8"/>
  <c r="C11" i="8"/>
  <c r="C12" i="8"/>
  <c r="C13" i="8"/>
  <c r="C14" i="8"/>
  <c r="C15" i="8"/>
  <c r="C6" i="8"/>
  <c r="D6" i="9"/>
  <c r="E6" i="9"/>
  <c r="D7" i="9"/>
  <c r="E7" i="9"/>
  <c r="D8" i="9"/>
  <c r="E8" i="9"/>
  <c r="E8" i="1" s="1"/>
  <c r="D9" i="9"/>
  <c r="E9" i="9"/>
  <c r="D11" i="9"/>
  <c r="D12" i="9"/>
  <c r="E12" i="9"/>
  <c r="D13" i="9"/>
  <c r="E13" i="9"/>
  <c r="D14" i="9"/>
  <c r="E14" i="9"/>
  <c r="D15" i="9"/>
  <c r="E15" i="9"/>
  <c r="D17" i="9"/>
  <c r="E17" i="9"/>
  <c r="C7" i="9"/>
  <c r="C8" i="9"/>
  <c r="C9" i="9"/>
  <c r="C11" i="9"/>
  <c r="C12" i="9"/>
  <c r="C13" i="9"/>
  <c r="C14" i="9"/>
  <c r="C15" i="9"/>
  <c r="C17" i="9"/>
  <c r="E15" i="1" l="1"/>
  <c r="E32" i="1"/>
  <c r="E66" i="1" s="1"/>
  <c r="E12" i="1"/>
  <c r="E29" i="1"/>
  <c r="E30" i="1"/>
  <c r="E13" i="1"/>
  <c r="E25" i="1"/>
  <c r="E59" i="1" s="1"/>
  <c r="E67" i="1"/>
  <c r="D67" i="1"/>
  <c r="B9" i="8"/>
  <c r="B11" i="8"/>
  <c r="B15" i="8"/>
  <c r="B8" i="8"/>
  <c r="B7" i="13"/>
  <c r="B8" i="13"/>
  <c r="B9" i="13"/>
  <c r="B11" i="13"/>
  <c r="B15" i="13"/>
  <c r="B7" i="21"/>
  <c r="B8" i="21"/>
  <c r="B9" i="21"/>
  <c r="B11" i="21"/>
  <c r="B15" i="21"/>
  <c r="B7" i="22"/>
  <c r="B8" i="22"/>
  <c r="B9" i="22"/>
  <c r="B11" i="22"/>
  <c r="B15" i="22"/>
  <c r="B7" i="23"/>
  <c r="B9" i="23"/>
  <c r="B11" i="23"/>
  <c r="B15" i="23"/>
  <c r="B7" i="9"/>
  <c r="B8" i="9"/>
  <c r="B9" i="9"/>
  <c r="B11" i="9"/>
  <c r="B15" i="9"/>
  <c r="B6" i="13"/>
  <c r="B6" i="21"/>
  <c r="B6" i="22"/>
  <c r="B6" i="23"/>
  <c r="C6" i="1"/>
  <c r="D6" i="1"/>
  <c r="E6" i="1"/>
  <c r="F6" i="1"/>
  <c r="B33" i="18"/>
  <c r="A1" i="18"/>
  <c r="A1" i="17"/>
  <c r="A1" i="13"/>
  <c r="A1" i="12"/>
  <c r="A1" i="11"/>
  <c r="A1" i="8"/>
  <c r="A1" i="10"/>
  <c r="A1" i="9"/>
  <c r="B16" i="18"/>
</calcChain>
</file>

<file path=xl/sharedStrings.xml><?xml version="1.0" encoding="utf-8"?>
<sst xmlns="http://schemas.openxmlformats.org/spreadsheetml/2006/main" count="1050" uniqueCount="125">
  <si>
    <t>Electrical Efficiency</t>
  </si>
  <si>
    <t>Capital cost</t>
  </si>
  <si>
    <t>Notes</t>
  </si>
  <si>
    <t>OCGT</t>
  </si>
  <si>
    <t>CCGT</t>
  </si>
  <si>
    <t>Oil</t>
  </si>
  <si>
    <t>Nuclear</t>
  </si>
  <si>
    <t>WindOn</t>
  </si>
  <si>
    <t>WindOFF</t>
  </si>
  <si>
    <t>Hydro</t>
  </si>
  <si>
    <t>Biomass</t>
  </si>
  <si>
    <t>CHP</t>
  </si>
  <si>
    <t>PumpedStorage</t>
  </si>
  <si>
    <t>SolarWaveTidal</t>
  </si>
  <si>
    <t>Interconnector</t>
  </si>
  <si>
    <t>Availablity Factor (year average)</t>
  </si>
  <si>
    <t>All data with worksheets has been inferred from named reports</t>
  </si>
  <si>
    <t>http://bv.com/docs/reports-studies/nrel-cost-report.pdf</t>
  </si>
  <si>
    <t>Published Feburary 2012.</t>
  </si>
  <si>
    <t>US based.</t>
  </si>
  <si>
    <r>
      <t>DECC | Electricity Generation Cost Model - 2011 Update Revision 1</t>
    </r>
    <r>
      <rPr>
        <b/>
        <u/>
        <sz val="11"/>
        <color theme="1"/>
        <rFont val="Calibri"/>
        <family val="2"/>
        <scheme val="minor"/>
      </rPr>
      <t xml:space="preserve"> (DECC)</t>
    </r>
  </si>
  <si>
    <t>https://www.pbworld.com/pdfs/regional/uk_europe/decc_2153-electricity-generation-cost-model-2011.pdf</t>
  </si>
  <si>
    <t>Published August 2011.</t>
  </si>
  <si>
    <t>UK Based</t>
  </si>
  <si>
    <r>
      <t xml:space="preserve">US Energy Information Administration | AEO2013 Early Release </t>
    </r>
    <r>
      <rPr>
        <b/>
        <u/>
        <sz val="11"/>
        <color theme="1"/>
        <rFont val="Calibri"/>
        <family val="2"/>
        <scheme val="minor"/>
      </rPr>
      <t>(EIA)</t>
    </r>
  </si>
  <si>
    <t>http://www.eia.gov/forecasts/aeo/assumptions/pdf/table8_2_er.pdf</t>
  </si>
  <si>
    <t>Published 2013</t>
  </si>
  <si>
    <t>US Based.</t>
  </si>
  <si>
    <r>
      <t xml:space="preserve">Commission for European Communities | Energy Sources, Production Costs and Performance of Technologies  for Power Generation, Heating and Transport </t>
    </r>
    <r>
      <rPr>
        <b/>
        <u/>
        <sz val="11"/>
        <color theme="1"/>
        <rFont val="Calibri"/>
        <family val="2"/>
        <scheme val="minor"/>
      </rPr>
      <t>(EU)</t>
    </r>
  </si>
  <si>
    <t>http://ec.europa.eu/energy/strategies/2008/doc/2008_11_ser2/strategic_energy_review_wd_cost_performance.pdf</t>
  </si>
  <si>
    <t>Published 2007.</t>
  </si>
  <si>
    <t>EU Based.</t>
  </si>
  <si>
    <r>
      <t xml:space="preserve">IRENA | Renewable Power Generation Costs in 2012: An Overview </t>
    </r>
    <r>
      <rPr>
        <b/>
        <u/>
        <sz val="11"/>
        <color theme="1"/>
        <rFont val="Calibri"/>
        <family val="2"/>
        <scheme val="minor"/>
      </rPr>
      <t>(IRENA)</t>
    </r>
  </si>
  <si>
    <t>http://costing.irena.org/media/2769/Overview_Renewable-Power-Generation-Costs-in-2012.pdf</t>
  </si>
  <si>
    <t>Published 2013.</t>
  </si>
  <si>
    <r>
      <t xml:space="preserve">National Renewable Energy Labouratory | Costs and Performance Assumptions for Modelling Electricity Generation Technologies </t>
    </r>
    <r>
      <rPr>
        <b/>
        <u/>
        <sz val="11"/>
        <color theme="1"/>
        <rFont val="Calibri"/>
        <family val="2"/>
        <scheme val="minor"/>
      </rPr>
      <t>(NERL)</t>
    </r>
  </si>
  <si>
    <t>http://www.nrel.gov/docs/fy11osti/48595.pdf</t>
  </si>
  <si>
    <t>Published 2010</t>
  </si>
  <si>
    <t>UK Based.</t>
  </si>
  <si>
    <t>Published 2010.</t>
  </si>
  <si>
    <t>https://wiki.ucl.ac.uk/display/EnergInst/Introduction</t>
  </si>
  <si>
    <t>http://data.ukedc.rl.ac.uk/cgi-bin/dataset_catalogue/view.cgi.py?id=4</t>
  </si>
  <si>
    <r>
      <t xml:space="preserve">UKERC | MARKAL 3.26 Database </t>
    </r>
    <r>
      <rPr>
        <b/>
        <u/>
        <sz val="11"/>
        <color theme="1"/>
        <rFont val="Calibri"/>
        <family val="2"/>
        <scheme val="minor"/>
      </rPr>
      <t>(MARKAL 3.26)</t>
    </r>
  </si>
  <si>
    <r>
      <t xml:space="preserve">UKERC | MARKAL MED </t>
    </r>
    <r>
      <rPr>
        <b/>
        <u/>
        <sz val="11"/>
        <color theme="1"/>
        <rFont val="Calibri"/>
        <family val="2"/>
        <scheme val="minor"/>
      </rPr>
      <t>(MARKAL MED)</t>
    </r>
  </si>
  <si>
    <t>Technical/Financial Data (Converted into sensible units)</t>
  </si>
  <si>
    <t>Source data</t>
  </si>
  <si>
    <t>Conversion Factors</t>
  </si>
  <si>
    <t>Variable O&amp;M cost (capital/energy)</t>
  </si>
  <si>
    <t>Fixed O&amp;M cost (capital/power)</t>
  </si>
  <si>
    <t>Heat Rate (Btu/kWh)</t>
  </si>
  <si>
    <t>Fixed O&amp;M cost ($/kW-yr)</t>
  </si>
  <si>
    <t>Construction Time (months)</t>
  </si>
  <si>
    <t>$2009, 2010 data</t>
  </si>
  <si>
    <t>Variable O&amp;M cost ($/MWh)</t>
  </si>
  <si>
    <t>30 </t>
  </si>
  <si>
    <t>41 </t>
  </si>
  <si>
    <t>Coal (existing - FGD)</t>
  </si>
  <si>
    <t>Coal (PF)</t>
  </si>
  <si>
    <t>55 </t>
  </si>
  <si>
    <t>12 </t>
  </si>
  <si>
    <t>36 </t>
  </si>
  <si>
    <t>24 </t>
  </si>
  <si>
    <r>
      <t xml:space="preserve">BLACK &amp; VEATCH CORPORATION | Cost Estimates and Performance Data for Conventional Electricity Technologies  </t>
    </r>
    <r>
      <rPr>
        <b/>
        <u/>
        <sz val="11"/>
        <color theme="1"/>
        <rFont val="Calibri"/>
        <family val="2"/>
        <scheme val="minor"/>
      </rPr>
      <t>(BAV)</t>
    </r>
  </si>
  <si>
    <t>Plant lifetime (years)</t>
  </si>
  <si>
    <t>Capital cost ($/kW)</t>
  </si>
  <si>
    <t>Medium scenario</t>
  </si>
  <si>
    <t>Medium scenario, 50 MW</t>
  </si>
  <si>
    <t>Capital cost (2011 $/kW)</t>
  </si>
  <si>
    <t>Currency Exchange</t>
  </si>
  <si>
    <t>Year</t>
  </si>
  <si>
    <t>USD to GBP</t>
  </si>
  <si>
    <t>EUR to GBP</t>
  </si>
  <si>
    <t>£ to £2012</t>
  </si>
  <si>
    <t>Source:</t>
  </si>
  <si>
    <t>http://fxtop.com/en/historical-exchange-rates.php?A=1&amp;C1=USD&amp;C2=GBP&amp;YA=1&amp;DD1=31&amp;MM1=03&amp;YYYY1=2002&amp;B=1&amp;P=&amp;I=1&amp;DD2=31&amp;MM2=03&amp;YYYY2=2014&amp;btnOK=Go%21</t>
  </si>
  <si>
    <t>http://www.thisismoney.co.uk/money/bills/article-1633409/Historic-inflation-calculator-value-money-changed-1900.html</t>
  </si>
  <si>
    <t>Source Notes</t>
  </si>
  <si>
    <t>Capital cost  (2007$ / kW)</t>
  </si>
  <si>
    <t>Variable O&amp;M cost (2007$/MWh)</t>
  </si>
  <si>
    <r>
      <t xml:space="preserve">Pacific Northwest National Labourory | Model Documentation for MiniCAM </t>
    </r>
    <r>
      <rPr>
        <b/>
        <u/>
        <sz val="11"/>
        <color theme="1"/>
        <rFont val="Calibri"/>
        <family val="2"/>
        <scheme val="minor"/>
      </rPr>
      <t>(MiniCam)</t>
    </r>
  </si>
  <si>
    <t>http://www.pnl.gov/main/publications/external/technical_reports/pnnl-14337.pdf</t>
  </si>
  <si>
    <t>http://www.rggi.org/docs/ICF_IPM_Overview_082710.pdf</t>
  </si>
  <si>
    <r>
      <t xml:space="preserve">ICF International | Integrated Planning Model </t>
    </r>
    <r>
      <rPr>
        <b/>
        <u/>
        <sz val="11"/>
        <color theme="1"/>
        <rFont val="Calibri"/>
        <family val="2"/>
        <scheme val="minor"/>
      </rPr>
      <t>(EPA)</t>
    </r>
  </si>
  <si>
    <r>
      <t xml:space="preserve">Electric Power Research Institute | MERGE model </t>
    </r>
    <r>
      <rPr>
        <b/>
        <u/>
        <sz val="11"/>
        <color theme="1"/>
        <rFont val="Calibri"/>
        <family val="2"/>
        <scheme val="minor"/>
      </rPr>
      <t>(MERGE)</t>
    </r>
  </si>
  <si>
    <t>http://eea.epri.com/research.html</t>
  </si>
  <si>
    <t>Other conversion factors</t>
  </si>
  <si>
    <t>Energy efficency = 3600/Heat Rate</t>
  </si>
  <si>
    <t>Capital cost (£2012/kW)</t>
  </si>
  <si>
    <t>Fixed O&amp;M cost (£2012/kW)</t>
  </si>
  <si>
    <t>Variable O&amp;M cost (£2012/kWh)</t>
  </si>
  <si>
    <t>Compound inflation rates (GB)</t>
  </si>
  <si>
    <t>Gas Fired CHP</t>
  </si>
  <si>
    <t>Comparison</t>
  </si>
  <si>
    <t>AVERAGE</t>
  </si>
  <si>
    <t>MAXIMUM</t>
  </si>
  <si>
    <t>MINIMUM</t>
  </si>
  <si>
    <t>Capital cost (£2011)</t>
  </si>
  <si>
    <t>Fixed O&amp;M cost(£2011/kWh)</t>
  </si>
  <si>
    <t>Variable O&amp;M cost (£2011/MWh)</t>
  </si>
  <si>
    <t>Capital Cost (£2012/kW)</t>
  </si>
  <si>
    <t>Fixed O&amp;M Cost (£2012/kW)</t>
  </si>
  <si>
    <t>Variable O&amp;M Cost (£2012/MWh)</t>
  </si>
  <si>
    <t>2005£</t>
  </si>
  <si>
    <t>% Variation</t>
  </si>
  <si>
    <t>VOPEX outlyer</t>
  </si>
  <si>
    <t>VOPEX Out</t>
  </si>
  <si>
    <t>All O&amp;M out</t>
  </si>
  <si>
    <t>MARKAL EFF LOWER</t>
  </si>
  <si>
    <t>Availability Factors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</si>
  <si>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</si>
  <si>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</si>
  <si>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</si>
  <si>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</si>
  <si>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</si>
  <si>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</si>
  <si>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</si>
  <si>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</si>
  <si>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</si>
  <si>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</si>
  <si>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</si>
  <si>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</si>
  <si>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Coal</t>
  </si>
  <si>
    <t>Assumed same as coal plant</t>
  </si>
  <si>
    <t>estimated</t>
  </si>
  <si>
    <t>Estimates generated from CE wind generation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</si>
</sst>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FF"/>
      <name val="Helvetica"/>
    </font>
    <font>
      <sz val="11"/>
      <name val="Calibri"/>
      <family val="2"/>
      <scheme val="minor"/>
    </font>
    <font>
      <sz val="10"/>
      <name val="Helvetica"/>
    </font>
    <font>
      <b/>
      <sz val="10"/>
      <color rgb="FF00008B"/>
      <name val="Helvetica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3" fontId="0" fillId="0" borderId="0" xfId="0" applyNumberFormat="1"/>
    <xf numFmtId="11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5" fillId="0" borderId="0" xfId="1"/>
    <xf numFmtId="0" fontId="6" fillId="0" borderId="0" xfId="0" applyFont="1"/>
    <xf numFmtId="4" fontId="0" fillId="0" borderId="5" xfId="0" applyNumberForma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0" fontId="0" fillId="0" borderId="0" xfId="0" applyFill="1" applyBorder="1"/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5" fillId="0" borderId="0" xfId="1" applyFill="1" applyBorder="1"/>
    <xf numFmtId="0" fontId="0" fillId="0" borderId="5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9" fontId="0" fillId="0" borderId="11" xfId="0" applyNumberFormat="1" applyBorder="1" applyAlignment="1">
      <alignment horizontal="center" vertical="center" wrapText="1"/>
    </xf>
    <xf numFmtId="9" fontId="0" fillId="0" borderId="11" xfId="0" applyNumberFormat="1" applyFont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/>
    </xf>
    <xf numFmtId="9" fontId="0" fillId="0" borderId="5" xfId="0" applyNumberFormat="1" applyBorder="1" applyAlignment="1">
      <alignment horizontal="center" vertical="center" wrapText="1"/>
    </xf>
    <xf numFmtId="0" fontId="1" fillId="0" borderId="0" xfId="0" applyFont="1" applyFill="1" applyBorder="1"/>
    <xf numFmtId="10" fontId="0" fillId="0" borderId="5" xfId="0" applyNumberForma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 wrapText="1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4" xfId="0" applyNumberFormat="1" applyFill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13" xfId="0" applyNumberFormat="1" applyFill="1" applyBorder="1" applyAlignment="1">
      <alignment horizontal="center" vertical="center" wrapText="1"/>
    </xf>
    <xf numFmtId="4" fontId="0" fillId="0" borderId="14" xfId="0" applyNumberFormat="1" applyFill="1" applyBorder="1" applyAlignment="1">
      <alignment horizontal="center" vertical="center" wrapText="1"/>
    </xf>
    <xf numFmtId="4" fontId="0" fillId="0" borderId="14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4" xfId="0" applyNumberFormat="1" applyFill="1" applyBorder="1" applyAlignment="1">
      <alignment horizontal="center" vertical="center" wrapText="1"/>
    </xf>
    <xf numFmtId="10" fontId="0" fillId="0" borderId="11" xfId="0" applyNumberFormat="1" applyBorder="1" applyAlignment="1">
      <alignment horizontal="center" vertical="center" wrapText="1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5" xfId="0" applyNumberFormat="1" applyFill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0" fontId="0" fillId="0" borderId="12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center" wrapText="1"/>
    </xf>
    <xf numFmtId="0" fontId="1" fillId="0" borderId="2" xfId="0" applyFont="1" applyBorder="1"/>
    <xf numFmtId="0" fontId="1" fillId="0" borderId="10" xfId="0" applyFont="1" applyBorder="1"/>
    <xf numFmtId="0" fontId="1" fillId="0" borderId="16" xfId="0" applyFont="1" applyFill="1" applyBorder="1"/>
    <xf numFmtId="0" fontId="0" fillId="0" borderId="17" xfId="0" applyBorder="1"/>
    <xf numFmtId="0" fontId="0" fillId="0" borderId="18" xfId="0" applyBorder="1"/>
    <xf numFmtId="164" fontId="0" fillId="0" borderId="5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2" xfId="0" applyNumberFormat="1" applyBorder="1"/>
    <xf numFmtId="0" fontId="1" fillId="0" borderId="19" xfId="0" applyFont="1" applyBorder="1"/>
    <xf numFmtId="164" fontId="0" fillId="0" borderId="20" xfId="0" applyNumberFormat="1" applyBorder="1"/>
    <xf numFmtId="164" fontId="0" fillId="0" borderId="21" xfId="0" applyNumberForma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ukedc.rl.ac.uk/cgi-bin/dataset_catalogue/view.cgi.py?id=4" TargetMode="External"/><Relationship Id="rId3" Type="http://schemas.openxmlformats.org/officeDocument/2006/relationships/hyperlink" Target="http://www.eia.gov/forecasts/aeo/assumptions/pdf/table8_2_er.pdf" TargetMode="External"/><Relationship Id="rId7" Type="http://schemas.openxmlformats.org/officeDocument/2006/relationships/hyperlink" Target="https://wiki.ucl.ac.uk/display/EnergInst/Introduction" TargetMode="External"/><Relationship Id="rId2" Type="http://schemas.openxmlformats.org/officeDocument/2006/relationships/hyperlink" Target="https://www.pbworld.com/pdfs/regional/uk_europe/decc_2153-electricity-generation-cost-model-2011.pdf" TargetMode="External"/><Relationship Id="rId1" Type="http://schemas.openxmlformats.org/officeDocument/2006/relationships/hyperlink" Target="http://bv.com/docs/reports-studies/nrel-cost-report.pdf" TargetMode="External"/><Relationship Id="rId6" Type="http://schemas.openxmlformats.org/officeDocument/2006/relationships/hyperlink" Target="http://www.nrel.gov/docs/fy11osti/48595.pdf" TargetMode="External"/><Relationship Id="rId11" Type="http://schemas.openxmlformats.org/officeDocument/2006/relationships/hyperlink" Target="http://eea.epri.com/research.html" TargetMode="External"/><Relationship Id="rId5" Type="http://schemas.openxmlformats.org/officeDocument/2006/relationships/hyperlink" Target="http://costing.irena.org/media/2769/Overview_Renewable-Power-Generation-Costs-in-2012.pdf" TargetMode="External"/><Relationship Id="rId10" Type="http://schemas.openxmlformats.org/officeDocument/2006/relationships/hyperlink" Target="http://www.rggi.org/docs/ICF_IPM_Overview_082710.pdf" TargetMode="External"/><Relationship Id="rId4" Type="http://schemas.openxmlformats.org/officeDocument/2006/relationships/hyperlink" Target="http://ec.europa.eu/energy/strategies/2008/doc/2008_11_ser2/strategic_energy_review_wd_cost_performance.pdf" TargetMode="External"/><Relationship Id="rId9" Type="http://schemas.openxmlformats.org/officeDocument/2006/relationships/hyperlink" Target="http://www.pnl.gov/main/publications/external/technical_reports/pnnl-14337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isismoney.co.uk/money/bills/article-1633409/Historic-inflation-calculator-value-money-changed-1900.html" TargetMode="External"/><Relationship Id="rId1" Type="http://schemas.openxmlformats.org/officeDocument/2006/relationships/hyperlink" Target="http://fxtop.com/en/historical-exchange-rates.php?A=1&amp;C1=USD&amp;C2=GBP&amp;YA=1&amp;DD1=31&amp;MM1=03&amp;YYYY1=2002&amp;B=1&amp;P=&amp;I=1&amp;DD2=31&amp;MM2=03&amp;YYYY2=2014&amp;btnOK=Go%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6"/>
  <sheetViews>
    <sheetView tabSelected="1" workbookViewId="0">
      <selection activeCell="G28" sqref="G28"/>
    </sheetView>
  </sheetViews>
  <sheetFormatPr defaultRowHeight="15" x14ac:dyDescent="0.25"/>
  <cols>
    <col min="1" max="1" width="15.85546875" bestFit="1" customWidth="1"/>
    <col min="14" max="14" width="47" bestFit="1" customWidth="1"/>
  </cols>
  <sheetData>
    <row r="2" spans="1:26" ht="15.75" thickBot="1" x14ac:dyDescent="0.3">
      <c r="A2" s="1" t="s">
        <v>108</v>
      </c>
    </row>
    <row r="3" spans="1:26" x14ac:dyDescent="0.25">
      <c r="A3" s="86"/>
      <c r="B3" s="83" t="s">
        <v>109</v>
      </c>
      <c r="C3" s="74" t="s">
        <v>110</v>
      </c>
      <c r="D3" s="74" t="s">
        <v>111</v>
      </c>
      <c r="E3" s="74" t="s">
        <v>112</v>
      </c>
      <c r="F3" s="74" t="s">
        <v>113</v>
      </c>
      <c r="G3" s="74" t="s">
        <v>114</v>
      </c>
      <c r="H3" s="74" t="s">
        <v>115</v>
      </c>
      <c r="I3" s="74" t="s">
        <v>116</v>
      </c>
      <c r="J3" s="74" t="s">
        <v>117</v>
      </c>
      <c r="K3" s="74" t="s">
        <v>118</v>
      </c>
      <c r="L3" s="74" t="s">
        <v>119</v>
      </c>
      <c r="M3" s="75" t="s">
        <v>120</v>
      </c>
      <c r="N3" s="76" t="s">
        <v>2</v>
      </c>
    </row>
    <row r="4" spans="1:26" x14ac:dyDescent="0.25">
      <c r="A4" s="87" t="s">
        <v>121</v>
      </c>
      <c r="B4" s="84">
        <v>0.83</v>
      </c>
      <c r="C4" s="79">
        <v>0.83</v>
      </c>
      <c r="D4" s="79">
        <v>0.83</v>
      </c>
      <c r="E4" s="79">
        <v>0.83</v>
      </c>
      <c r="F4" s="79">
        <v>0.83</v>
      </c>
      <c r="G4" s="79">
        <v>0.83</v>
      </c>
      <c r="H4" s="79">
        <v>0.83</v>
      </c>
      <c r="I4" s="79">
        <v>0.83</v>
      </c>
      <c r="J4" s="79">
        <v>0.83</v>
      </c>
      <c r="K4" s="79">
        <v>0.83</v>
      </c>
      <c r="L4" s="79">
        <v>0.83</v>
      </c>
      <c r="M4" s="80">
        <v>0.83</v>
      </c>
      <c r="N4" s="77"/>
    </row>
    <row r="5" spans="1:26" x14ac:dyDescent="0.25">
      <c r="A5" s="87" t="s">
        <v>3</v>
      </c>
      <c r="B5" s="84">
        <v>0.56999999999999995</v>
      </c>
      <c r="C5" s="79">
        <v>0.56999999999999995</v>
      </c>
      <c r="D5" s="79">
        <v>0.56999999999999995</v>
      </c>
      <c r="E5" s="79">
        <v>0.56999999999999995</v>
      </c>
      <c r="F5" s="79">
        <v>0.56999999999999995</v>
      </c>
      <c r="G5" s="79">
        <v>0.56999999999999995</v>
      </c>
      <c r="H5" s="79">
        <v>0.56999999999999995</v>
      </c>
      <c r="I5" s="79">
        <v>0.56999999999999995</v>
      </c>
      <c r="J5" s="79">
        <v>0.56999999999999995</v>
      </c>
      <c r="K5" s="79">
        <v>0.56999999999999995</v>
      </c>
      <c r="L5" s="79">
        <v>0.56999999999999995</v>
      </c>
      <c r="M5" s="80">
        <v>0.56999999999999995</v>
      </c>
      <c r="N5" s="77"/>
    </row>
    <row r="6" spans="1:26" x14ac:dyDescent="0.25">
      <c r="A6" s="87" t="s">
        <v>4</v>
      </c>
      <c r="B6" s="84">
        <v>0.83</v>
      </c>
      <c r="C6" s="79">
        <v>0.83</v>
      </c>
      <c r="D6" s="79">
        <v>0.83</v>
      </c>
      <c r="E6" s="79">
        <v>0.83</v>
      </c>
      <c r="F6" s="79">
        <v>0.83</v>
      </c>
      <c r="G6" s="79">
        <v>0.83</v>
      </c>
      <c r="H6" s="79">
        <v>0.83</v>
      </c>
      <c r="I6" s="79">
        <v>0.83</v>
      </c>
      <c r="J6" s="79">
        <v>0.83</v>
      </c>
      <c r="K6" s="79">
        <v>0.83</v>
      </c>
      <c r="L6" s="79">
        <v>0.83</v>
      </c>
      <c r="M6" s="80">
        <v>0.83</v>
      </c>
      <c r="N6" s="77"/>
    </row>
    <row r="7" spans="1:26" x14ac:dyDescent="0.25">
      <c r="A7" s="87" t="s">
        <v>5</v>
      </c>
      <c r="B7" s="84">
        <v>0.83</v>
      </c>
      <c r="C7" s="79">
        <v>0.83</v>
      </c>
      <c r="D7" s="79">
        <v>0.83</v>
      </c>
      <c r="E7" s="79">
        <v>0.83</v>
      </c>
      <c r="F7" s="79">
        <v>0.83</v>
      </c>
      <c r="G7" s="79">
        <v>0.83</v>
      </c>
      <c r="H7" s="79">
        <v>0.83</v>
      </c>
      <c r="I7" s="79">
        <v>0.83</v>
      </c>
      <c r="J7" s="79">
        <v>0.83</v>
      </c>
      <c r="K7" s="79">
        <v>0.83</v>
      </c>
      <c r="L7" s="79">
        <v>0.83</v>
      </c>
      <c r="M7" s="80">
        <v>0.83</v>
      </c>
      <c r="N7" s="77"/>
    </row>
    <row r="8" spans="1:26" x14ac:dyDescent="0.25">
      <c r="A8" s="87" t="s">
        <v>6</v>
      </c>
      <c r="B8" s="84">
        <v>0.83</v>
      </c>
      <c r="C8" s="79">
        <v>0.83</v>
      </c>
      <c r="D8" s="79">
        <v>0.83</v>
      </c>
      <c r="E8" s="79">
        <v>0.83</v>
      </c>
      <c r="F8" s="79">
        <v>0.83</v>
      </c>
      <c r="G8" s="79">
        <v>0.83</v>
      </c>
      <c r="H8" s="79">
        <v>0.83</v>
      </c>
      <c r="I8" s="79">
        <v>0.83</v>
      </c>
      <c r="J8" s="79">
        <v>0.83</v>
      </c>
      <c r="K8" s="79">
        <v>0.83</v>
      </c>
      <c r="L8" s="79">
        <v>0.83</v>
      </c>
      <c r="M8" s="80">
        <v>0.83</v>
      </c>
      <c r="N8" s="77"/>
    </row>
    <row r="9" spans="1:26" x14ac:dyDescent="0.25">
      <c r="A9" s="87" t="s">
        <v>7</v>
      </c>
      <c r="B9" s="84">
        <v>0.28907146993770005</v>
      </c>
      <c r="C9" s="79">
        <v>0.26753264738654803</v>
      </c>
      <c r="D9" s="79">
        <v>0.25969385251652299</v>
      </c>
      <c r="E9" s="79">
        <v>0.25056427094202049</v>
      </c>
      <c r="F9" s="79">
        <v>0.24842907157724192</v>
      </c>
      <c r="G9" s="79">
        <v>0.23865735092067941</v>
      </c>
      <c r="H9" s="79">
        <v>0.2268080806710483</v>
      </c>
      <c r="I9" s="79">
        <v>0.22088035805529113</v>
      </c>
      <c r="J9" s="79">
        <v>0.2273483150459763</v>
      </c>
      <c r="K9" s="79">
        <v>0.23568038862941443</v>
      </c>
      <c r="L9" s="79">
        <v>0.24167939150488443</v>
      </c>
      <c r="M9" s="80">
        <v>0.25176075645879226</v>
      </c>
      <c r="N9" s="77" t="s">
        <v>124</v>
      </c>
    </row>
    <row r="10" spans="1:26" x14ac:dyDescent="0.25">
      <c r="A10" s="87" t="s">
        <v>8</v>
      </c>
      <c r="B10" s="84">
        <v>0.27992681947596204</v>
      </c>
      <c r="C10" s="79">
        <v>0.26340375104908875</v>
      </c>
      <c r="D10" s="79">
        <v>0.25801233260317508</v>
      </c>
      <c r="E10" s="79">
        <v>0.24746411434368509</v>
      </c>
      <c r="F10" s="79">
        <v>0.24070705797584852</v>
      </c>
      <c r="G10" s="79">
        <v>0.22310027094493515</v>
      </c>
      <c r="H10" s="79">
        <v>0.21324391447316052</v>
      </c>
      <c r="I10" s="79">
        <v>0.20495656370726417</v>
      </c>
      <c r="J10" s="79">
        <v>0.21210746904555428</v>
      </c>
      <c r="K10" s="79">
        <v>0.21730724438108456</v>
      </c>
      <c r="L10" s="79">
        <v>0.22434167411088457</v>
      </c>
      <c r="M10" s="80">
        <v>0.23263298690210435</v>
      </c>
      <c r="N10" s="77" t="s">
        <v>124</v>
      </c>
    </row>
    <row r="11" spans="1:26" x14ac:dyDescent="0.25">
      <c r="A11" s="87" t="s">
        <v>9</v>
      </c>
      <c r="B11" s="84">
        <v>0.37</v>
      </c>
      <c r="C11" s="79">
        <v>0.37</v>
      </c>
      <c r="D11" s="79">
        <v>0.37</v>
      </c>
      <c r="E11" s="79">
        <v>0.37</v>
      </c>
      <c r="F11" s="79">
        <v>0.37</v>
      </c>
      <c r="G11" s="79">
        <v>0.37</v>
      </c>
      <c r="H11" s="79">
        <v>0.37</v>
      </c>
      <c r="I11" s="79">
        <v>0.37</v>
      </c>
      <c r="J11" s="79">
        <v>0.37</v>
      </c>
      <c r="K11" s="79">
        <v>0.37</v>
      </c>
      <c r="L11" s="79">
        <v>0.37</v>
      </c>
      <c r="M11" s="80">
        <v>0.37</v>
      </c>
      <c r="N11" s="77"/>
    </row>
    <row r="12" spans="1:26" x14ac:dyDescent="0.25">
      <c r="A12" s="87" t="s">
        <v>10</v>
      </c>
      <c r="B12" s="84">
        <f>B4</f>
        <v>0.83</v>
      </c>
      <c r="C12" s="79">
        <f t="shared" ref="C12:M12" si="0">C4</f>
        <v>0.83</v>
      </c>
      <c r="D12" s="79">
        <f t="shared" si="0"/>
        <v>0.83</v>
      </c>
      <c r="E12" s="79">
        <f t="shared" si="0"/>
        <v>0.83</v>
      </c>
      <c r="F12" s="79">
        <f t="shared" si="0"/>
        <v>0.83</v>
      </c>
      <c r="G12" s="79">
        <f t="shared" si="0"/>
        <v>0.83</v>
      </c>
      <c r="H12" s="79">
        <f t="shared" si="0"/>
        <v>0.83</v>
      </c>
      <c r="I12" s="79">
        <f t="shared" si="0"/>
        <v>0.83</v>
      </c>
      <c r="J12" s="79">
        <f t="shared" si="0"/>
        <v>0.83</v>
      </c>
      <c r="K12" s="79">
        <f t="shared" si="0"/>
        <v>0.83</v>
      </c>
      <c r="L12" s="79">
        <f t="shared" si="0"/>
        <v>0.83</v>
      </c>
      <c r="M12" s="80">
        <f t="shared" si="0"/>
        <v>0.83</v>
      </c>
      <c r="N12" s="77" t="s">
        <v>122</v>
      </c>
    </row>
    <row r="13" spans="1:26" x14ac:dyDescent="0.25">
      <c r="A13" s="87" t="s">
        <v>11</v>
      </c>
      <c r="B13" s="84">
        <v>0.69</v>
      </c>
      <c r="C13" s="79">
        <v>0.69</v>
      </c>
      <c r="D13" s="79">
        <v>0.69</v>
      </c>
      <c r="E13" s="79">
        <v>0.69</v>
      </c>
      <c r="F13" s="79">
        <v>0.69</v>
      </c>
      <c r="G13" s="79">
        <v>0.69</v>
      </c>
      <c r="H13" s="79">
        <v>0.69</v>
      </c>
      <c r="I13" s="79">
        <v>0.69</v>
      </c>
      <c r="J13" s="79">
        <v>0.69</v>
      </c>
      <c r="K13" s="79">
        <v>0.69</v>
      </c>
      <c r="L13" s="79">
        <v>0.69</v>
      </c>
      <c r="M13" s="80">
        <v>0.69</v>
      </c>
      <c r="N13" s="77"/>
    </row>
    <row r="14" spans="1:26" x14ac:dyDescent="0.25">
      <c r="A14" s="87" t="s">
        <v>12</v>
      </c>
      <c r="B14" s="84">
        <v>0.95</v>
      </c>
      <c r="C14" s="79">
        <v>0.95</v>
      </c>
      <c r="D14" s="79">
        <v>0.95</v>
      </c>
      <c r="E14" s="79">
        <v>0.95</v>
      </c>
      <c r="F14" s="79">
        <v>0.95</v>
      </c>
      <c r="G14" s="79">
        <v>0.95</v>
      </c>
      <c r="H14" s="79">
        <v>0.95</v>
      </c>
      <c r="I14" s="79">
        <v>0.95</v>
      </c>
      <c r="J14" s="79">
        <v>0.95</v>
      </c>
      <c r="K14" s="79">
        <v>0.95</v>
      </c>
      <c r="L14" s="79">
        <v>0.95</v>
      </c>
      <c r="M14" s="80">
        <v>0.95</v>
      </c>
      <c r="N14" s="77"/>
    </row>
    <row r="15" spans="1:26" x14ac:dyDescent="0.25">
      <c r="A15" s="87" t="s">
        <v>13</v>
      </c>
      <c r="B15" s="84">
        <v>0.3</v>
      </c>
      <c r="C15" s="79">
        <v>0.3</v>
      </c>
      <c r="D15" s="79">
        <v>0.3</v>
      </c>
      <c r="E15" s="79">
        <v>0.3</v>
      </c>
      <c r="F15" s="79">
        <v>0.3</v>
      </c>
      <c r="G15" s="79">
        <v>0.3</v>
      </c>
      <c r="H15" s="79">
        <v>0.3</v>
      </c>
      <c r="I15" s="79">
        <v>0.3</v>
      </c>
      <c r="J15" s="79">
        <v>0.3</v>
      </c>
      <c r="K15" s="79">
        <v>0.3</v>
      </c>
      <c r="L15" s="79">
        <v>0.3</v>
      </c>
      <c r="M15" s="80">
        <v>0.3</v>
      </c>
      <c r="N15" s="77" t="s">
        <v>123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thickBot="1" x14ac:dyDescent="0.3">
      <c r="A16" s="88" t="s">
        <v>14</v>
      </c>
      <c r="B16" s="85">
        <v>0.83</v>
      </c>
      <c r="C16" s="81">
        <v>0.83</v>
      </c>
      <c r="D16" s="81">
        <v>0.83</v>
      </c>
      <c r="E16" s="81">
        <v>0.83</v>
      </c>
      <c r="F16" s="81">
        <v>0.83</v>
      </c>
      <c r="G16" s="81">
        <v>0.83</v>
      </c>
      <c r="H16" s="81">
        <v>0.83</v>
      </c>
      <c r="I16" s="81">
        <v>0.83</v>
      </c>
      <c r="J16" s="81">
        <v>0.83</v>
      </c>
      <c r="K16" s="81">
        <v>0.83</v>
      </c>
      <c r="L16" s="81">
        <v>0.83</v>
      </c>
      <c r="M16" s="82">
        <v>0.83</v>
      </c>
      <c r="N16" s="78" t="s">
        <v>123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7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18.140625" bestFit="1" customWidth="1"/>
    <col min="4" max="4" width="30.140625" bestFit="1" customWidth="1"/>
    <col min="5" max="5" width="33.1406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Notes'!A41</f>
        <v>UKERC | MARKAL MED (MARKAL MED)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v>0.33</v>
      </c>
      <c r="C6" s="26">
        <f>C23*'Conversion Factors'!$B$27</f>
        <v>967.57199999999989</v>
      </c>
      <c r="D6" s="26">
        <f>D23*'Conversion Factors'!$B$27</f>
        <v>22.766399999999997</v>
      </c>
      <c r="E6" s="26"/>
      <c r="F6" s="54">
        <v>25</v>
      </c>
      <c r="G6" s="58"/>
      <c r="H6" s="62"/>
      <c r="I6" s="8" t="s">
        <v>105</v>
      </c>
      <c r="K6" s="17"/>
      <c r="M6" s="10"/>
    </row>
    <row r="7" spans="1:13" x14ac:dyDescent="0.25">
      <c r="A7" s="5" t="s">
        <v>57</v>
      </c>
      <c r="B7" s="44"/>
      <c r="C7" s="26"/>
      <c r="D7" s="26"/>
      <c r="E7" s="26"/>
      <c r="F7" s="54"/>
      <c r="G7" s="58"/>
      <c r="H7" s="62"/>
      <c r="I7" s="8"/>
      <c r="K7" s="17"/>
      <c r="M7" s="10"/>
    </row>
    <row r="8" spans="1:13" x14ac:dyDescent="0.25">
      <c r="A8" s="5" t="s">
        <v>3</v>
      </c>
      <c r="B8" s="44">
        <v>0.25</v>
      </c>
      <c r="C8" s="26">
        <f>C25*'Conversion Factors'!$B$27</f>
        <v>455.32799999999997</v>
      </c>
      <c r="D8" s="26">
        <f>D25*'Conversion Factors'!$B$27</f>
        <v>0.54386400000000001</v>
      </c>
      <c r="E8" s="26">
        <f>E25*'Conversion Factors'!$B$27</f>
        <v>1.947792</v>
      </c>
      <c r="F8" s="54">
        <v>20</v>
      </c>
      <c r="G8" s="58"/>
      <c r="H8" s="62"/>
      <c r="I8" s="8"/>
      <c r="K8" s="17"/>
    </row>
    <row r="9" spans="1:13" x14ac:dyDescent="0.25">
      <c r="A9" s="5" t="s">
        <v>4</v>
      </c>
      <c r="B9" s="44">
        <v>0.49</v>
      </c>
      <c r="C9" s="26">
        <f>C26*'Conversion Factors'!$B$27</f>
        <v>505.91999999999996</v>
      </c>
      <c r="D9" s="26">
        <f>D26*'Conversion Factors'!$B$27</f>
        <v>8.8536000000000001</v>
      </c>
      <c r="E9" s="26">
        <f>E26*'Conversion Factors'!$B$27</f>
        <v>0.70828800000000003</v>
      </c>
      <c r="F9" s="54">
        <v>30</v>
      </c>
      <c r="G9" s="58"/>
      <c r="H9" s="62"/>
      <c r="I9" s="8"/>
      <c r="K9" s="17"/>
    </row>
    <row r="10" spans="1:13" x14ac:dyDescent="0.25">
      <c r="A10" s="5" t="s">
        <v>5</v>
      </c>
      <c r="B10" s="44">
        <v>0.45</v>
      </c>
      <c r="C10" s="26">
        <f>C27*'Conversion Factors'!$B$27</f>
        <v>929.62799999999993</v>
      </c>
      <c r="D10" s="26">
        <f>D27*'Conversion Factors'!$B$27</f>
        <v>3.7943999999999996</v>
      </c>
      <c r="E10" s="26">
        <f>E27*'Conversion Factors'!$B$27</f>
        <v>3.1619999999999999</v>
      </c>
      <c r="F10" s="54">
        <v>25</v>
      </c>
      <c r="G10" s="58"/>
      <c r="H10" s="62"/>
      <c r="I10" s="8"/>
      <c r="K10" s="17"/>
    </row>
    <row r="11" spans="1:13" x14ac:dyDescent="0.25">
      <c r="A11" s="5" t="s">
        <v>6</v>
      </c>
      <c r="B11" s="44">
        <v>0.32</v>
      </c>
      <c r="C11" s="26">
        <f>C28*'Conversion Factors'!$B$27</f>
        <v>2909.04</v>
      </c>
      <c r="D11" s="26">
        <f>D28*'Conversion Factors'!$B$27</f>
        <v>54.386399999999995</v>
      </c>
      <c r="E11" s="26">
        <f>E28*'Conversion Factors'!$B$27</f>
        <v>6.3240000000000005E-2</v>
      </c>
      <c r="F11" s="54">
        <v>40</v>
      </c>
      <c r="G11" s="58"/>
      <c r="H11" s="62"/>
      <c r="I11" s="8"/>
      <c r="K11" s="17"/>
    </row>
    <row r="12" spans="1:13" x14ac:dyDescent="0.25">
      <c r="A12" s="5" t="s">
        <v>7</v>
      </c>
      <c r="B12" s="46">
        <v>1</v>
      </c>
      <c r="C12" s="26">
        <f>C29*'Conversion Factors'!$B$27</f>
        <v>853.7399999999999</v>
      </c>
      <c r="D12" s="26">
        <f>D29*'Conversion Factors'!$B$27</f>
        <v>34.1496</v>
      </c>
      <c r="E12" s="26">
        <f>E29*'Conversion Factors'!$B$27</f>
        <v>0</v>
      </c>
      <c r="F12" s="55">
        <v>20</v>
      </c>
      <c r="G12" s="59"/>
      <c r="H12" s="63"/>
      <c r="I12" s="8"/>
      <c r="K12" s="17"/>
    </row>
    <row r="13" spans="1:13" x14ac:dyDescent="0.25">
      <c r="A13" s="5" t="s">
        <v>8</v>
      </c>
      <c r="B13" s="46">
        <v>1</v>
      </c>
      <c r="C13" s="26">
        <f>C30*'Conversion Factors'!$B$27</f>
        <v>1770.7199999999998</v>
      </c>
      <c r="D13" s="26">
        <f>D30*'Conversion Factors'!$B$27</f>
        <v>44.268000000000001</v>
      </c>
      <c r="E13" s="26">
        <f>E30*'Conversion Factors'!$B$27</f>
        <v>0</v>
      </c>
      <c r="F13" s="54">
        <v>25</v>
      </c>
      <c r="G13" s="58"/>
      <c r="H13" s="62"/>
      <c r="I13" s="8"/>
      <c r="K13" s="17"/>
    </row>
    <row r="14" spans="1:13" x14ac:dyDescent="0.25">
      <c r="A14" s="5" t="s">
        <v>9</v>
      </c>
      <c r="B14" s="46">
        <v>1</v>
      </c>
      <c r="C14" s="26">
        <f>C31*'Conversion Factors'!$B$27</f>
        <v>1422.8999999999999</v>
      </c>
      <c r="D14" s="26">
        <f>D31*'Conversion Factors'!$B$27</f>
        <v>145.452</v>
      </c>
      <c r="E14" s="26">
        <f>E31*'Conversion Factors'!$B$27</f>
        <v>0</v>
      </c>
      <c r="F14" s="54">
        <v>40</v>
      </c>
      <c r="G14" s="58"/>
      <c r="H14" s="62"/>
      <c r="I14" s="8"/>
      <c r="K14" s="17"/>
    </row>
    <row r="15" spans="1:13" x14ac:dyDescent="0.25">
      <c r="A15" s="5" t="s">
        <v>10</v>
      </c>
      <c r="B15" s="44">
        <v>0.33</v>
      </c>
      <c r="C15" s="26">
        <f>C32*'Conversion Factors'!$B$27</f>
        <v>967.57199999999989</v>
      </c>
      <c r="D15" s="26">
        <f>D32*'Conversion Factors'!$B$27</f>
        <v>22.766399999999997</v>
      </c>
      <c r="E15" s="26">
        <f>E32*'Conversion Factors'!$B$27</f>
        <v>0.31619999999999998</v>
      </c>
      <c r="F15" s="54">
        <v>25</v>
      </c>
      <c r="G15" s="58"/>
      <c r="H15" s="62"/>
      <c r="I15" s="8"/>
      <c r="K15" s="17"/>
    </row>
    <row r="16" spans="1:13" x14ac:dyDescent="0.25">
      <c r="A16" s="5" t="s">
        <v>11</v>
      </c>
      <c r="B16" s="44">
        <f>B8</f>
        <v>0.25</v>
      </c>
      <c r="C16" s="26">
        <f>C33*'Conversion Factors'!$B$27</f>
        <v>803.14799999999991</v>
      </c>
      <c r="D16" s="26">
        <f>D33*'Conversion Factors'!$B$27</f>
        <v>3.2631839999999999</v>
      </c>
      <c r="E16" s="26">
        <f>E33*'Conversion Factors'!$B$27</f>
        <v>1.2268559999999999</v>
      </c>
      <c r="F16" s="54">
        <v>20</v>
      </c>
      <c r="G16" s="58"/>
      <c r="H16" s="62"/>
      <c r="I16" s="8"/>
      <c r="K16" s="17"/>
    </row>
    <row r="17" spans="1:13" x14ac:dyDescent="0.25">
      <c r="A17" s="5" t="s">
        <v>12</v>
      </c>
      <c r="B17" s="44">
        <v>1</v>
      </c>
      <c r="C17" s="26">
        <f>C34*'Conversion Factors'!$B$27</f>
        <v>2042.3990399999998</v>
      </c>
      <c r="D17" s="26">
        <f>D34*'Conversion Factors'!$B$27</f>
        <v>0.97389599999999998</v>
      </c>
      <c r="E17" s="26">
        <f>E34*'Conversion Factors'!$B$27</f>
        <v>1.6442399999999999</v>
      </c>
      <c r="F17" s="54">
        <v>50</v>
      </c>
      <c r="G17" s="58"/>
      <c r="H17" s="62"/>
      <c r="I17" s="12"/>
      <c r="K17" s="17"/>
    </row>
    <row r="18" spans="1:13" x14ac:dyDescent="0.25">
      <c r="A18" s="5" t="s">
        <v>13</v>
      </c>
      <c r="B18" s="44">
        <v>1</v>
      </c>
      <c r="C18" s="26">
        <f>C35*'Conversion Factors'!$B$27</f>
        <v>803.14799999999991</v>
      </c>
      <c r="D18" s="26">
        <f>D35*'Conversion Factors'!$B$27</f>
        <v>1264.8</v>
      </c>
      <c r="E18" s="26">
        <f>E35*'Conversion Factors'!$B$27</f>
        <v>1.2268559999999999</v>
      </c>
      <c r="F18" s="54">
        <v>20</v>
      </c>
      <c r="G18" s="58"/>
      <c r="H18" s="62"/>
      <c r="I18" s="8"/>
    </row>
    <row r="19" spans="1:13" ht="15.75" thickBot="1" x14ac:dyDescent="0.3">
      <c r="A19" s="13" t="s">
        <v>14</v>
      </c>
      <c r="B19" s="47">
        <v>1</v>
      </c>
      <c r="C19" s="50"/>
      <c r="D19" s="50"/>
      <c r="E19" s="50"/>
      <c r="F19" s="56">
        <v>50</v>
      </c>
      <c r="G19" s="60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1</v>
      </c>
      <c r="D22" s="3" t="s">
        <v>48</v>
      </c>
      <c r="E22" s="3" t="s">
        <v>47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>
        <v>0.33</v>
      </c>
      <c r="C23" s="6">
        <v>765</v>
      </c>
      <c r="D23" s="6">
        <v>18</v>
      </c>
      <c r="E23" s="6">
        <v>0.25</v>
      </c>
      <c r="F23" s="6">
        <v>25</v>
      </c>
      <c r="G23" s="20"/>
      <c r="H23" s="20"/>
      <c r="I23" s="71" t="s">
        <v>102</v>
      </c>
    </row>
    <row r="24" spans="1:13" x14ac:dyDescent="0.25">
      <c r="A24" s="5" t="s">
        <v>57</v>
      </c>
      <c r="B24" s="6"/>
      <c r="C24" s="6"/>
      <c r="D24" s="6"/>
      <c r="E24" s="6"/>
      <c r="F24" s="6"/>
      <c r="G24" s="20"/>
      <c r="H24" s="20"/>
      <c r="I24" s="71" t="s">
        <v>102</v>
      </c>
      <c r="K24" s="17"/>
      <c r="M24" s="10"/>
    </row>
    <row r="25" spans="1:13" x14ac:dyDescent="0.25">
      <c r="A25" s="5" t="s">
        <v>3</v>
      </c>
      <c r="B25" s="6">
        <v>0.25</v>
      </c>
      <c r="C25" s="6">
        <v>360</v>
      </c>
      <c r="D25" s="6">
        <v>0.43</v>
      </c>
      <c r="E25" s="6">
        <v>1.54</v>
      </c>
      <c r="F25" s="6">
        <v>20</v>
      </c>
      <c r="G25" s="20"/>
      <c r="H25" s="20"/>
      <c r="I25" s="71" t="s">
        <v>102</v>
      </c>
    </row>
    <row r="26" spans="1:13" x14ac:dyDescent="0.25">
      <c r="A26" s="5" t="s">
        <v>4</v>
      </c>
      <c r="B26" s="6">
        <v>0.49</v>
      </c>
      <c r="C26" s="6">
        <v>400</v>
      </c>
      <c r="D26" s="6">
        <v>7</v>
      </c>
      <c r="E26" s="6">
        <v>0.56000000000000005</v>
      </c>
      <c r="F26" s="6">
        <v>30</v>
      </c>
      <c r="G26" s="20"/>
      <c r="H26" s="20"/>
      <c r="I26" s="71" t="s">
        <v>102</v>
      </c>
    </row>
    <row r="27" spans="1:13" x14ac:dyDescent="0.25">
      <c r="A27" s="5" t="s">
        <v>5</v>
      </c>
      <c r="B27" s="6">
        <v>0.45</v>
      </c>
      <c r="C27" s="6">
        <v>735</v>
      </c>
      <c r="D27" s="6">
        <v>3</v>
      </c>
      <c r="E27" s="6">
        <v>2.5</v>
      </c>
      <c r="F27" s="6">
        <v>25</v>
      </c>
      <c r="G27" s="20"/>
      <c r="H27" s="20"/>
      <c r="I27" s="71" t="s">
        <v>102</v>
      </c>
    </row>
    <row r="28" spans="1:13" x14ac:dyDescent="0.25">
      <c r="A28" s="5" t="s">
        <v>6</v>
      </c>
      <c r="B28" s="6">
        <v>0.32</v>
      </c>
      <c r="C28" s="6">
        <v>2300</v>
      </c>
      <c r="D28" s="6">
        <v>43</v>
      </c>
      <c r="E28" s="6">
        <v>0.05</v>
      </c>
      <c r="F28" s="6">
        <v>40</v>
      </c>
      <c r="G28" s="20"/>
      <c r="H28" s="20"/>
      <c r="I28" s="71" t="s">
        <v>102</v>
      </c>
    </row>
    <row r="29" spans="1:13" x14ac:dyDescent="0.25">
      <c r="A29" s="5" t="s">
        <v>7</v>
      </c>
      <c r="B29" s="7">
        <v>1</v>
      </c>
      <c r="C29" s="6">
        <v>675</v>
      </c>
      <c r="D29" s="6">
        <v>27</v>
      </c>
      <c r="E29" s="7">
        <v>0</v>
      </c>
      <c r="F29" s="7">
        <v>20</v>
      </c>
      <c r="G29" s="21"/>
      <c r="H29" s="21"/>
      <c r="I29" s="71" t="s">
        <v>102</v>
      </c>
    </row>
    <row r="30" spans="1:13" x14ac:dyDescent="0.25">
      <c r="A30" s="5" t="s">
        <v>8</v>
      </c>
      <c r="B30" s="7">
        <v>1</v>
      </c>
      <c r="C30" s="6">
        <v>1400</v>
      </c>
      <c r="D30" s="6">
        <v>35</v>
      </c>
      <c r="E30" s="7">
        <v>0</v>
      </c>
      <c r="F30" s="6">
        <v>25</v>
      </c>
      <c r="G30" s="20"/>
      <c r="H30" s="20"/>
      <c r="I30" s="71" t="s">
        <v>102</v>
      </c>
    </row>
    <row r="31" spans="1:13" x14ac:dyDescent="0.25">
      <c r="A31" s="5" t="s">
        <v>9</v>
      </c>
      <c r="B31" s="7">
        <v>1</v>
      </c>
      <c r="C31" s="6">
        <v>1125</v>
      </c>
      <c r="D31" s="6">
        <v>115</v>
      </c>
      <c r="E31" s="7">
        <v>0</v>
      </c>
      <c r="F31" s="6">
        <v>40</v>
      </c>
      <c r="G31" s="20"/>
      <c r="H31" s="20"/>
      <c r="I31" s="71" t="s">
        <v>102</v>
      </c>
    </row>
    <row r="32" spans="1:13" x14ac:dyDescent="0.25">
      <c r="A32" s="5" t="s">
        <v>10</v>
      </c>
      <c r="B32" s="6">
        <v>0.33</v>
      </c>
      <c r="C32" s="6">
        <v>765</v>
      </c>
      <c r="D32" s="6">
        <v>18</v>
      </c>
      <c r="E32" s="6">
        <v>0.25</v>
      </c>
      <c r="F32" s="6">
        <v>25</v>
      </c>
      <c r="G32" s="20"/>
      <c r="H32" s="20"/>
      <c r="I32" s="71" t="s">
        <v>102</v>
      </c>
    </row>
    <row r="33" spans="1:9" x14ac:dyDescent="0.25">
      <c r="A33" s="5" t="s">
        <v>11</v>
      </c>
      <c r="B33" s="6">
        <f>B25</f>
        <v>0.25</v>
      </c>
      <c r="C33" s="6">
        <v>635</v>
      </c>
      <c r="D33" s="6">
        <v>2.58</v>
      </c>
      <c r="E33" s="6">
        <v>0.97</v>
      </c>
      <c r="F33" s="6">
        <v>20</v>
      </c>
      <c r="G33" s="20"/>
      <c r="H33" s="20"/>
      <c r="I33" s="71" t="s">
        <v>102</v>
      </c>
    </row>
    <row r="34" spans="1:9" x14ac:dyDescent="0.25">
      <c r="A34" s="5" t="s">
        <v>12</v>
      </c>
      <c r="B34" s="6">
        <v>1</v>
      </c>
      <c r="C34" s="11">
        <v>1614.8</v>
      </c>
      <c r="D34" s="6">
        <v>0.77</v>
      </c>
      <c r="E34" s="6">
        <v>1.3</v>
      </c>
      <c r="F34" s="6">
        <v>50</v>
      </c>
      <c r="G34" s="20"/>
      <c r="H34" s="20"/>
      <c r="I34" s="71" t="s">
        <v>102</v>
      </c>
    </row>
    <row r="35" spans="1:9" x14ac:dyDescent="0.25">
      <c r="A35" s="5" t="s">
        <v>13</v>
      </c>
      <c r="B35" s="6">
        <v>1</v>
      </c>
      <c r="C35" s="6">
        <v>635</v>
      </c>
      <c r="D35" s="6">
        <v>1000</v>
      </c>
      <c r="E35" s="6">
        <v>0.97</v>
      </c>
      <c r="F35" s="6">
        <v>20</v>
      </c>
      <c r="G35" s="20"/>
      <c r="H35" s="20"/>
      <c r="I35" s="71" t="s">
        <v>102</v>
      </c>
    </row>
    <row r="36" spans="1:9" ht="15.75" thickBot="1" x14ac:dyDescent="0.3">
      <c r="A36" s="13" t="s">
        <v>14</v>
      </c>
      <c r="B36" s="14">
        <v>1</v>
      </c>
      <c r="C36" s="14"/>
      <c r="D36" s="14"/>
      <c r="E36" s="14"/>
      <c r="F36" s="14">
        <v>50</v>
      </c>
      <c r="G36" s="22"/>
      <c r="H36" s="22"/>
      <c r="I36" s="72" t="s">
        <v>102</v>
      </c>
    </row>
    <row r="37" spans="1:9" x14ac:dyDescent="0.25">
      <c r="C37" s="7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A2" sqref="A2"/>
    </sheetView>
  </sheetViews>
  <sheetFormatPr defaultRowHeight="15" x14ac:dyDescent="0.25"/>
  <cols>
    <col min="1" max="1" width="20.28515625" customWidth="1"/>
    <col min="2" max="2" width="19.7109375" bestFit="1" customWidth="1"/>
    <col min="3" max="3" width="23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Notes'!A46</f>
        <v>Pacific Northwest National Labourory | Model Documentation for MiniCAM (MiniCam)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f>3600/B23</f>
        <v>0.3863075437278678</v>
      </c>
      <c r="C6" s="26">
        <f>C23*'Conversion Factors'!$B$14*'Conversion Factors'!$B$29</f>
        <v>998.16977588999998</v>
      </c>
      <c r="D6" s="26">
        <f>D23*'Conversion Factors'!$B$14*'Conversion Factors'!$B$29</f>
        <v>17.67347662017</v>
      </c>
      <c r="E6" s="26">
        <f>E23*'Conversion Factors'!$B$14*'Conversion Factors'!$B$29</f>
        <v>2.9475366323339998</v>
      </c>
      <c r="F6" s="6">
        <f>F23</f>
        <v>45</v>
      </c>
      <c r="G6" s="6">
        <f>G23</f>
        <v>0.8</v>
      </c>
      <c r="H6" s="62"/>
      <c r="I6" s="8"/>
      <c r="K6" s="17"/>
      <c r="M6" s="10"/>
    </row>
    <row r="7" spans="1:13" x14ac:dyDescent="0.25">
      <c r="A7" s="5" t="s">
        <v>57</v>
      </c>
      <c r="B7" s="44">
        <f t="shared" ref="B7:B15" si="0">3600/B24</f>
        <v>0.3863075437278678</v>
      </c>
      <c r="C7" s="26">
        <f>C24*'Conversion Factors'!$B$14*'Conversion Factors'!$B$29</f>
        <v>998.16977588999998</v>
      </c>
      <c r="D7" s="26">
        <f>D24*'Conversion Factors'!$B$14*'Conversion Factors'!$B$29</f>
        <v>17.67347662017</v>
      </c>
      <c r="E7" s="26">
        <f>E24*'Conversion Factors'!$B$14*'Conversion Factors'!$B$29</f>
        <v>2.9475366323339998</v>
      </c>
      <c r="F7" s="6">
        <f t="shared" ref="F7:G7" si="1">F24</f>
        <v>45</v>
      </c>
      <c r="G7" s="6">
        <f t="shared" si="1"/>
        <v>0.8</v>
      </c>
      <c r="H7" s="62"/>
      <c r="I7" s="8"/>
      <c r="K7" s="17"/>
      <c r="M7" s="10"/>
    </row>
    <row r="8" spans="1:13" x14ac:dyDescent="0.25">
      <c r="A8" s="5" t="s">
        <v>3</v>
      </c>
      <c r="B8" s="44">
        <f t="shared" si="0"/>
        <v>0.40554241297735721</v>
      </c>
      <c r="C8" s="26">
        <f>C25*'Conversion Factors'!$B$14*'Conversion Factors'!$B$29</f>
        <v>322.93728043499999</v>
      </c>
      <c r="D8" s="26">
        <f>D25*'Conversion Factors'!$B$14*'Conversion Factors'!$B$29</f>
        <v>7.4275574500049997</v>
      </c>
      <c r="E8" s="26">
        <f>E25*'Conversion Factors'!$B$14*'Conversion Factors'!$B$29</f>
        <v>2.213588267709</v>
      </c>
      <c r="F8" s="6">
        <f t="shared" ref="F8" si="2">F25</f>
        <v>45</v>
      </c>
      <c r="G8" s="6"/>
      <c r="H8" s="62"/>
      <c r="I8" s="8"/>
      <c r="K8" s="17"/>
    </row>
    <row r="9" spans="1:13" x14ac:dyDescent="0.25">
      <c r="A9" s="5" t="s">
        <v>4</v>
      </c>
      <c r="B9" s="44">
        <f t="shared" si="0"/>
        <v>0.58403634003893579</v>
      </c>
      <c r="C9" s="26">
        <f>C26*'Conversion Factors'!$B$14*'Conversion Factors'!$B$29</f>
        <v>469.72695335999998</v>
      </c>
      <c r="D9" s="26">
        <f>D26*'Conversion Factors'!$B$14*'Conversion Factors'!$B$29</f>
        <v>7.7622379042740004</v>
      </c>
      <c r="E9" s="26">
        <f>E26*'Conversion Factors'!$B$14*'Conversion Factors'!$B$29</f>
        <v>1.303492295574</v>
      </c>
      <c r="F9" s="6">
        <f t="shared" ref="F9:G9" si="3">F26</f>
        <v>45</v>
      </c>
      <c r="G9" s="6">
        <f t="shared" si="3"/>
        <v>0.8</v>
      </c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6"/>
      <c r="G10" s="6"/>
      <c r="H10" s="62"/>
      <c r="I10" s="8"/>
      <c r="K10" s="17"/>
    </row>
    <row r="11" spans="1:13" x14ac:dyDescent="0.25">
      <c r="A11" s="5" t="s">
        <v>6</v>
      </c>
      <c r="B11" s="44">
        <f t="shared" si="0"/>
        <v>0.34819615049811392</v>
      </c>
      <c r="C11" s="26">
        <f>C28*'Conversion Factors'!$B$14*'Conversion Factors'!$B$29</f>
        <v>1467.8967292500001</v>
      </c>
      <c r="D11" s="26">
        <f>D28*'Conversion Factors'!$B$14*'Conversion Factors'!$B$29</f>
        <v>41.136337940502003</v>
      </c>
      <c r="E11" s="26">
        <f>E28*'Conversion Factors'!$B$14*'Conversion Factors'!$B$29</f>
        <v>1.156702622649</v>
      </c>
      <c r="F11" s="6">
        <f t="shared" ref="F11:G11" si="4">F28</f>
        <v>60</v>
      </c>
      <c r="G11" s="6">
        <f t="shared" si="4"/>
        <v>0.9</v>
      </c>
      <c r="H11" s="62"/>
      <c r="I11" s="8"/>
      <c r="K11" s="17"/>
    </row>
    <row r="12" spans="1:13" x14ac:dyDescent="0.25">
      <c r="A12" s="5" t="s">
        <v>7</v>
      </c>
      <c r="B12" s="44"/>
      <c r="C12" s="26">
        <f>C29*'Conversion Factors'!$B$14*'Conversion Factors'!$B$29</f>
        <v>733.94836462500007</v>
      </c>
      <c r="D12" s="26">
        <f>D29*'Conversion Factors'!$B$14*'Conversion Factors'!$B$29</f>
        <v>7.3923279285029997</v>
      </c>
      <c r="E12" s="26"/>
      <c r="F12" s="6">
        <f t="shared" ref="F12:G12" si="5">F29</f>
        <v>30</v>
      </c>
      <c r="G12" s="6">
        <f t="shared" si="5"/>
        <v>0.35</v>
      </c>
      <c r="H12" s="63"/>
      <c r="I12" s="8"/>
      <c r="K12" s="17"/>
    </row>
    <row r="13" spans="1:13" x14ac:dyDescent="0.25">
      <c r="A13" s="5" t="s">
        <v>8</v>
      </c>
      <c r="B13" s="44"/>
      <c r="C13" s="26"/>
      <c r="D13" s="26"/>
      <c r="F13" s="6"/>
      <c r="G13" s="6"/>
      <c r="H13" s="62"/>
      <c r="I13" s="8"/>
      <c r="K13" s="17"/>
    </row>
    <row r="14" spans="1:13" x14ac:dyDescent="0.25">
      <c r="A14" s="5" t="s">
        <v>9</v>
      </c>
      <c r="B14" s="44"/>
      <c r="C14" s="26"/>
      <c r="D14" s="26"/>
      <c r="E14" s="26"/>
      <c r="F14" s="6"/>
      <c r="G14" s="6"/>
      <c r="H14" s="62"/>
      <c r="I14" s="8"/>
      <c r="K14" s="17"/>
    </row>
    <row r="15" spans="1:13" x14ac:dyDescent="0.25">
      <c r="A15" s="5" t="s">
        <v>10</v>
      </c>
      <c r="B15" s="44">
        <f t="shared" si="0"/>
        <v>0.29671144811670652</v>
      </c>
      <c r="C15" s="26">
        <f>C32*'Conversion Factors'!$B$14*'Conversion Factors'!$B$29</f>
        <v>1233.0332525700001</v>
      </c>
      <c r="D15" s="26">
        <f>D32*'Conversion Factors'!$B$14*'Conversion Factors'!$B$29</f>
        <v>21.589825093809001</v>
      </c>
      <c r="E15" s="26">
        <f>E32*'Conversion Factors'!$B$14*'Conversion Factors'!$B$29</f>
        <v>2.988637740753</v>
      </c>
      <c r="F15" s="6">
        <f t="shared" ref="F15:G15" si="6">F32</f>
        <v>45</v>
      </c>
      <c r="G15" s="6">
        <f t="shared" si="6"/>
        <v>0.85</v>
      </c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6"/>
      <c r="G16" s="6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6"/>
      <c r="G17" s="6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6"/>
      <c r="G18" s="6"/>
      <c r="H18" s="62"/>
      <c r="I18" s="8"/>
    </row>
    <row r="19" spans="1:13" ht="15.75" thickBot="1" x14ac:dyDescent="0.3">
      <c r="A19" s="13" t="s">
        <v>14</v>
      </c>
      <c r="B19" s="45"/>
      <c r="C19" s="65"/>
      <c r="D19" s="65"/>
      <c r="E19" s="65"/>
      <c r="F19" s="66"/>
      <c r="G19" s="66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49</v>
      </c>
      <c r="C22" s="3" t="s">
        <v>77</v>
      </c>
      <c r="D22" s="3" t="s">
        <v>48</v>
      </c>
      <c r="E22" s="3" t="s">
        <v>78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27">
        <v>9319</v>
      </c>
      <c r="C23" s="6">
        <v>1700</v>
      </c>
      <c r="D23" s="6">
        <v>30.1</v>
      </c>
      <c r="E23" s="6">
        <v>5.0199999999999996</v>
      </c>
      <c r="F23" s="6">
        <v>45</v>
      </c>
      <c r="G23" s="39">
        <v>0.8</v>
      </c>
      <c r="H23" s="20"/>
      <c r="I23" s="8"/>
    </row>
    <row r="24" spans="1:13" x14ac:dyDescent="0.25">
      <c r="A24" s="5" t="s">
        <v>57</v>
      </c>
      <c r="B24" s="27">
        <v>9319</v>
      </c>
      <c r="C24" s="6">
        <v>1700</v>
      </c>
      <c r="D24" s="6">
        <v>30.1</v>
      </c>
      <c r="E24" s="6">
        <v>5.0199999999999996</v>
      </c>
      <c r="F24" s="6">
        <v>45</v>
      </c>
      <c r="G24" s="39">
        <v>0.8</v>
      </c>
      <c r="H24" s="20"/>
      <c r="I24" s="8"/>
      <c r="K24" s="17"/>
      <c r="M24" s="10"/>
    </row>
    <row r="25" spans="1:13" x14ac:dyDescent="0.25">
      <c r="A25" s="5" t="s">
        <v>3</v>
      </c>
      <c r="B25" s="27">
        <v>8877</v>
      </c>
      <c r="C25" s="6">
        <v>550</v>
      </c>
      <c r="D25" s="6">
        <v>12.65</v>
      </c>
      <c r="E25" s="6">
        <v>3.77</v>
      </c>
      <c r="F25" s="6">
        <v>45</v>
      </c>
      <c r="G25" s="40"/>
      <c r="H25" s="20"/>
      <c r="I25" s="8"/>
    </row>
    <row r="26" spans="1:13" x14ac:dyDescent="0.25">
      <c r="A26" s="5" t="s">
        <v>4</v>
      </c>
      <c r="B26" s="27">
        <v>6164</v>
      </c>
      <c r="C26" s="6">
        <v>800</v>
      </c>
      <c r="D26" s="6">
        <v>13.22</v>
      </c>
      <c r="E26" s="6">
        <v>2.2200000000000002</v>
      </c>
      <c r="F26" s="6">
        <v>45</v>
      </c>
      <c r="G26" s="39">
        <v>0.8</v>
      </c>
      <c r="H26" s="20"/>
      <c r="I26" s="8"/>
    </row>
    <row r="27" spans="1:13" x14ac:dyDescent="0.25">
      <c r="A27" s="5" t="s">
        <v>5</v>
      </c>
      <c r="B27" s="6"/>
      <c r="C27" s="6"/>
      <c r="D27" s="6"/>
      <c r="E27" s="6"/>
      <c r="F27" s="6"/>
      <c r="G27" s="42"/>
      <c r="H27" s="20"/>
      <c r="I27" s="8"/>
    </row>
    <row r="28" spans="1:13" x14ac:dyDescent="0.25">
      <c r="A28" s="5" t="s">
        <v>6</v>
      </c>
      <c r="B28" s="27">
        <v>10339</v>
      </c>
      <c r="C28" s="6">
        <v>2500</v>
      </c>
      <c r="D28" s="6">
        <v>70.06</v>
      </c>
      <c r="E28" s="6">
        <v>1.97</v>
      </c>
      <c r="F28" s="6">
        <v>60</v>
      </c>
      <c r="G28" s="41">
        <v>0.9</v>
      </c>
      <c r="H28" s="20"/>
      <c r="I28" s="8"/>
    </row>
    <row r="29" spans="1:13" x14ac:dyDescent="0.25">
      <c r="A29" s="5" t="s">
        <v>7</v>
      </c>
      <c r="B29" s="7"/>
      <c r="C29" s="6">
        <v>1250</v>
      </c>
      <c r="D29" s="6">
        <v>12.59</v>
      </c>
      <c r="E29" s="7"/>
      <c r="F29" s="7">
        <v>30</v>
      </c>
      <c r="G29" s="42">
        <v>0.35</v>
      </c>
      <c r="H29" s="21"/>
      <c r="I29" s="8"/>
    </row>
    <row r="30" spans="1:13" x14ac:dyDescent="0.25">
      <c r="A30" s="5" t="s">
        <v>8</v>
      </c>
      <c r="B30" s="7"/>
      <c r="C30" s="6"/>
      <c r="D30" s="7"/>
      <c r="F30" s="6"/>
      <c r="G30" s="41"/>
      <c r="H30" s="20"/>
      <c r="I30" s="8"/>
    </row>
    <row r="31" spans="1:13" x14ac:dyDescent="0.25">
      <c r="A31" s="5" t="s">
        <v>9</v>
      </c>
      <c r="B31" s="7"/>
      <c r="C31" s="6"/>
      <c r="D31" s="6"/>
      <c r="E31" s="7"/>
      <c r="F31" s="6"/>
      <c r="G31" s="9"/>
      <c r="H31" s="20"/>
      <c r="I31" s="8"/>
    </row>
    <row r="32" spans="1:13" x14ac:dyDescent="0.25">
      <c r="A32" s="5" t="s">
        <v>10</v>
      </c>
      <c r="B32" s="27">
        <v>12133</v>
      </c>
      <c r="C32" s="6">
        <v>2100</v>
      </c>
      <c r="D32" s="6">
        <v>36.770000000000003</v>
      </c>
      <c r="E32" s="6">
        <v>5.09</v>
      </c>
      <c r="F32" s="6">
        <v>45</v>
      </c>
      <c r="G32" s="42">
        <v>0.85</v>
      </c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6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A2" sqref="A2"/>
    </sheetView>
  </sheetViews>
  <sheetFormatPr defaultRowHeight="15" x14ac:dyDescent="0.25"/>
  <cols>
    <col min="1" max="1" width="20.28515625" customWidth="1"/>
    <col min="2" max="2" width="19.7109375" bestFit="1" customWidth="1"/>
    <col min="3" max="3" width="23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Notes'!A51</f>
        <v>ICF International | Integrated Planning Model (EPA)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f>3600/B23</f>
        <v>0.39130434782608697</v>
      </c>
      <c r="C6" s="26">
        <f>C23*'Conversion Factors'!$B$14*'Conversion Factors'!$B$29</f>
        <v>1291.74912174</v>
      </c>
      <c r="D6" s="26">
        <f>D23*'Conversion Factors'!$B$14*'Conversion Factors'!$B$29</f>
        <v>16.158607195584</v>
      </c>
      <c r="E6" s="26">
        <f>E23*'Conversion Factors'!$B$14*'Conversion Factors'!$B$29</f>
        <v>2.6950583949029996</v>
      </c>
      <c r="F6" s="6"/>
      <c r="G6" s="6">
        <f>G23</f>
        <v>0.85</v>
      </c>
      <c r="H6" s="62"/>
      <c r="I6" s="8"/>
      <c r="K6" s="17"/>
      <c r="M6" s="10"/>
    </row>
    <row r="7" spans="1:13" x14ac:dyDescent="0.25">
      <c r="A7" s="5" t="s">
        <v>57</v>
      </c>
      <c r="B7" s="44">
        <f t="shared" ref="B7:B15" si="0">3600/B24</f>
        <v>0.39130434782608697</v>
      </c>
      <c r="C7" s="26">
        <f>C24*'Conversion Factors'!$B$14*'Conversion Factors'!$B$29</f>
        <v>1291.74912174</v>
      </c>
      <c r="D7" s="26">
        <f>D24*'Conversion Factors'!$B$14*'Conversion Factors'!$B$29</f>
        <v>16.158607195584</v>
      </c>
      <c r="E7" s="26">
        <f>E24*'Conversion Factors'!$B$14*'Conversion Factors'!$B$29</f>
        <v>2.6950583949029996</v>
      </c>
      <c r="F7" s="6"/>
      <c r="G7" s="6">
        <f t="shared" ref="G7" si="1">G24</f>
        <v>0.85</v>
      </c>
      <c r="H7" s="62"/>
      <c r="I7" s="8"/>
      <c r="K7" s="17"/>
      <c r="M7" s="10"/>
    </row>
    <row r="8" spans="1:13" x14ac:dyDescent="0.25">
      <c r="A8" s="5" t="s">
        <v>3</v>
      </c>
      <c r="B8" s="44">
        <f t="shared" si="0"/>
        <v>0.38755517278501456</v>
      </c>
      <c r="C8" s="26">
        <f>C25*'Conversion Factors'!$B$14*'Conversion Factors'!$B$29</f>
        <v>366.97418231250003</v>
      </c>
      <c r="D8" s="26">
        <f>D25*'Conversion Factors'!$B$14*'Conversion Factors'!$B$29</f>
        <v>6.2121389581859994</v>
      </c>
      <c r="E8" s="26">
        <f>E25*'Conversion Factors'!$B$14*'Conversion Factors'!$B$29</f>
        <v>1.8612930526889999</v>
      </c>
      <c r="F8" s="6"/>
      <c r="G8" s="6">
        <f t="shared" ref="G8" si="2">G25</f>
        <v>0.92</v>
      </c>
      <c r="H8" s="62"/>
      <c r="I8" s="8"/>
      <c r="K8" s="17"/>
    </row>
    <row r="9" spans="1:13" x14ac:dyDescent="0.25">
      <c r="A9" s="5" t="s">
        <v>4</v>
      </c>
      <c r="B9" s="44">
        <f t="shared" si="0"/>
        <v>0.53317535545023698</v>
      </c>
      <c r="C9" s="26">
        <f>C26*'Conversion Factors'!$B$14*'Conversion Factors'!$B$29</f>
        <v>499.08488794499999</v>
      </c>
      <c r="D9" s="26">
        <f>D26*'Conversion Factors'!$B$14*'Conversion Factors'!$B$29</f>
        <v>6.8756282798069996</v>
      </c>
      <c r="E9" s="26">
        <f>E26*'Conversion Factors'!$B$14*'Conversion Factors'!$B$29</f>
        <v>1.1743173834</v>
      </c>
      <c r="F9" s="6"/>
      <c r="G9" s="6">
        <f t="shared" ref="G9" si="3">G26</f>
        <v>0.87</v>
      </c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6"/>
      <c r="G10" s="6"/>
      <c r="H10" s="62"/>
      <c r="I10" s="8"/>
      <c r="K10" s="17"/>
    </row>
    <row r="11" spans="1:13" x14ac:dyDescent="0.25">
      <c r="A11" s="5" t="s">
        <v>6</v>
      </c>
      <c r="B11" s="44">
        <f t="shared" si="0"/>
        <v>0.34502587694077058</v>
      </c>
      <c r="C11" s="26">
        <f>C28*'Conversion Factors'!$B$14*'Conversion Factors'!$B$29</f>
        <v>1820.19194427</v>
      </c>
      <c r="D11" s="26">
        <f>D28*'Conversion Factors'!$B$14*'Conversion Factors'!$B$29</f>
        <v>52.856025426833995</v>
      </c>
      <c r="E11" s="26">
        <f>E28*'Conversion Factors'!$B$14*'Conversion Factors'!$B$29</f>
        <v>0.28770775893299999</v>
      </c>
      <c r="F11" s="6"/>
      <c r="G11" s="6">
        <f t="shared" ref="G11" si="4">G28</f>
        <v>0.89</v>
      </c>
      <c r="H11" s="62"/>
      <c r="I11" s="8"/>
      <c r="K11" s="17"/>
    </row>
    <row r="12" spans="1:13" x14ac:dyDescent="0.25">
      <c r="A12" s="5" t="s">
        <v>7</v>
      </c>
      <c r="B12" s="44"/>
      <c r="C12" s="26">
        <f>C29*'Conversion Factors'!$B$14*'Conversion Factors'!$B$29</f>
        <v>1115.60151423</v>
      </c>
      <c r="D12" s="26">
        <f>D29*'Conversion Factors'!$B$14*'Conversion Factors'!$B$29</f>
        <v>17.785036771592999</v>
      </c>
      <c r="E12" s="26">
        <v>0</v>
      </c>
      <c r="F12" s="6"/>
      <c r="G12" s="6">
        <f t="shared" ref="G12" si="5">G29</f>
        <v>0.39</v>
      </c>
      <c r="H12" s="63"/>
      <c r="I12" s="8"/>
      <c r="K12" s="17"/>
    </row>
    <row r="13" spans="1:13" x14ac:dyDescent="0.25">
      <c r="A13" s="5" t="s">
        <v>8</v>
      </c>
      <c r="B13" s="44"/>
      <c r="C13" s="26"/>
      <c r="D13" s="26"/>
      <c r="E13" s="26"/>
      <c r="F13" s="6"/>
      <c r="G13" s="6"/>
      <c r="H13" s="62"/>
      <c r="I13" s="8"/>
      <c r="K13" s="17"/>
    </row>
    <row r="14" spans="1:13" x14ac:dyDescent="0.25">
      <c r="A14" s="5" t="s">
        <v>9</v>
      </c>
      <c r="B14" s="44"/>
      <c r="C14" s="26"/>
      <c r="D14" s="26"/>
      <c r="E14" s="26"/>
      <c r="F14" s="6"/>
      <c r="G14" s="6"/>
      <c r="H14" s="62"/>
      <c r="I14" s="8"/>
      <c r="K14" s="17"/>
    </row>
    <row r="15" spans="1:13" x14ac:dyDescent="0.25">
      <c r="A15" s="5" t="s">
        <v>10</v>
      </c>
      <c r="B15" s="44">
        <f t="shared" si="0"/>
        <v>0.37321169396641096</v>
      </c>
      <c r="C15" s="26">
        <f>C32*'Conversion Factors'!$B$14*'Conversion Factors'!$B$29</f>
        <v>2113.7712901199998</v>
      </c>
      <c r="D15" s="26">
        <f>D32*'Conversion Factors'!$B$14*'Conversion Factors'!$B$29</f>
        <v>37.865864027732997</v>
      </c>
      <c r="E15" s="26">
        <f>E32*'Conversion Factors'!$B$14*'Conversion Factors'!$B$29</f>
        <v>3.922220060556</v>
      </c>
      <c r="F15" s="6"/>
      <c r="G15" s="6">
        <f t="shared" ref="G15" si="6">G32</f>
        <v>0.83</v>
      </c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6"/>
      <c r="G16" s="6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6"/>
      <c r="G17" s="6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6"/>
      <c r="G18" s="6"/>
      <c r="H18" s="62"/>
      <c r="I18" s="8"/>
    </row>
    <row r="19" spans="1:13" ht="15.75" thickBot="1" x14ac:dyDescent="0.3">
      <c r="A19" s="13" t="s">
        <v>14</v>
      </c>
      <c r="B19" s="45"/>
      <c r="C19" s="65"/>
      <c r="D19" s="65"/>
      <c r="E19" s="65"/>
      <c r="F19" s="66"/>
      <c r="G19" s="66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49</v>
      </c>
      <c r="C22" s="3" t="s">
        <v>77</v>
      </c>
      <c r="D22" s="3" t="s">
        <v>48</v>
      </c>
      <c r="E22" s="3" t="s">
        <v>78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27">
        <v>9200</v>
      </c>
      <c r="C23" s="6">
        <v>2200</v>
      </c>
      <c r="D23" s="6">
        <v>27.52</v>
      </c>
      <c r="E23" s="6">
        <v>4.59</v>
      </c>
      <c r="F23" s="6"/>
      <c r="G23" s="39">
        <v>0.85</v>
      </c>
      <c r="H23" s="20"/>
      <c r="I23" s="8"/>
    </row>
    <row r="24" spans="1:13" x14ac:dyDescent="0.25">
      <c r="A24" s="5" t="s">
        <v>57</v>
      </c>
      <c r="B24" s="27">
        <v>9200</v>
      </c>
      <c r="C24" s="6">
        <v>2200</v>
      </c>
      <c r="D24" s="6">
        <v>27.52</v>
      </c>
      <c r="E24" s="6">
        <v>4.59</v>
      </c>
      <c r="F24" s="6"/>
      <c r="G24" s="39">
        <v>0.85</v>
      </c>
      <c r="H24" s="20"/>
      <c r="I24" s="8"/>
      <c r="K24" s="17"/>
      <c r="M24" s="10"/>
    </row>
    <row r="25" spans="1:13" x14ac:dyDescent="0.25">
      <c r="A25" s="5" t="s">
        <v>3</v>
      </c>
      <c r="B25" s="27">
        <v>9289</v>
      </c>
      <c r="C25" s="6">
        <v>625</v>
      </c>
      <c r="D25" s="6">
        <v>10.58</v>
      </c>
      <c r="E25" s="6">
        <v>3.17</v>
      </c>
      <c r="F25" s="6"/>
      <c r="G25" s="40">
        <v>0.92</v>
      </c>
      <c r="H25" s="20"/>
      <c r="I25" s="8"/>
    </row>
    <row r="26" spans="1:13" x14ac:dyDescent="0.25">
      <c r="A26" s="5" t="s">
        <v>4</v>
      </c>
      <c r="B26" s="27">
        <v>6752</v>
      </c>
      <c r="C26" s="6">
        <v>850</v>
      </c>
      <c r="D26" s="6">
        <v>11.71</v>
      </c>
      <c r="E26" s="6">
        <v>2</v>
      </c>
      <c r="F26" s="6"/>
      <c r="G26" s="39">
        <v>0.87</v>
      </c>
      <c r="H26" s="20"/>
      <c r="I26" s="8"/>
    </row>
    <row r="27" spans="1:13" x14ac:dyDescent="0.25">
      <c r="A27" s="5" t="s">
        <v>5</v>
      </c>
      <c r="B27" s="6"/>
      <c r="C27" s="6"/>
      <c r="D27" s="6"/>
      <c r="E27" s="6"/>
      <c r="F27" s="6"/>
      <c r="G27" s="42"/>
      <c r="H27" s="20"/>
      <c r="I27" s="8"/>
    </row>
    <row r="28" spans="1:13" x14ac:dyDescent="0.25">
      <c r="A28" s="5" t="s">
        <v>6</v>
      </c>
      <c r="B28" s="27">
        <v>10434</v>
      </c>
      <c r="C28" s="6">
        <v>3100</v>
      </c>
      <c r="D28" s="6">
        <v>90.02</v>
      </c>
      <c r="E28" s="6">
        <v>0.49</v>
      </c>
      <c r="F28" s="6"/>
      <c r="G28" s="41">
        <v>0.89</v>
      </c>
      <c r="H28" s="20"/>
      <c r="I28" s="8"/>
    </row>
    <row r="29" spans="1:13" x14ac:dyDescent="0.25">
      <c r="A29" s="5" t="s">
        <v>7</v>
      </c>
      <c r="B29" s="7"/>
      <c r="C29" s="6">
        <v>1900</v>
      </c>
      <c r="D29" s="6">
        <v>30.29</v>
      </c>
      <c r="E29" s="7"/>
      <c r="F29" s="7"/>
      <c r="G29" s="42">
        <v>0.39</v>
      </c>
      <c r="H29" s="21"/>
      <c r="I29" s="8"/>
    </row>
    <row r="30" spans="1:13" x14ac:dyDescent="0.25">
      <c r="A30" s="5" t="s">
        <v>8</v>
      </c>
      <c r="B30" s="7"/>
      <c r="C30" s="6"/>
      <c r="D30" s="6"/>
      <c r="E30" s="7"/>
      <c r="F30" s="6"/>
      <c r="G30" s="41"/>
      <c r="H30" s="20"/>
      <c r="I30" s="8"/>
    </row>
    <row r="31" spans="1:13" x14ac:dyDescent="0.25">
      <c r="A31" s="5" t="s">
        <v>9</v>
      </c>
      <c r="B31" s="7"/>
      <c r="C31" s="6"/>
      <c r="D31" s="6"/>
      <c r="E31" s="7"/>
      <c r="F31" s="6"/>
      <c r="G31" s="9"/>
      <c r="H31" s="20"/>
      <c r="I31" s="8"/>
    </row>
    <row r="32" spans="1:13" x14ac:dyDescent="0.25">
      <c r="A32" s="5" t="s">
        <v>10</v>
      </c>
      <c r="B32" s="27">
        <v>9646</v>
      </c>
      <c r="C32" s="6">
        <v>3600</v>
      </c>
      <c r="D32" s="6">
        <v>64.489999999999995</v>
      </c>
      <c r="E32" s="6">
        <v>6.68</v>
      </c>
      <c r="F32" s="6"/>
      <c r="G32" s="42">
        <v>0.83</v>
      </c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6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A2" sqref="A2"/>
    </sheetView>
  </sheetViews>
  <sheetFormatPr defaultRowHeight="15" x14ac:dyDescent="0.25"/>
  <cols>
    <col min="1" max="1" width="20.28515625" customWidth="1"/>
    <col min="2" max="2" width="19.7109375" bestFit="1" customWidth="1"/>
    <col min="3" max="3" width="23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Notes'!A56</f>
        <v>Electric Power Research Institute | MERGE model (MERGE)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f>3600/B23</f>
        <v>0.40093551620447709</v>
      </c>
      <c r="C6" s="26">
        <f>C23*'Conversion Factors'!$B$14*'Conversion Factors'!$B$29</f>
        <v>1526.61259842</v>
      </c>
      <c r="D6" s="26"/>
      <c r="E6" s="26"/>
      <c r="F6" s="6">
        <f>F23</f>
        <v>30</v>
      </c>
      <c r="G6" s="6">
        <f>G23</f>
        <v>0.8</v>
      </c>
      <c r="H6" s="62"/>
      <c r="I6" s="8"/>
      <c r="K6" s="17"/>
      <c r="M6" s="10"/>
    </row>
    <row r="7" spans="1:13" x14ac:dyDescent="0.25">
      <c r="A7" s="5" t="s">
        <v>57</v>
      </c>
      <c r="B7" s="44">
        <f t="shared" ref="B7:B15" si="0">3600/B24</f>
        <v>0.40093551620447709</v>
      </c>
      <c r="C7" s="26">
        <f>C24*'Conversion Factors'!$B$14*'Conversion Factors'!$B$29</f>
        <v>1526.61259842</v>
      </c>
      <c r="D7" s="26"/>
      <c r="E7" s="26"/>
      <c r="F7" s="6">
        <f t="shared" ref="F7:G7" si="1">F24</f>
        <v>30</v>
      </c>
      <c r="G7" s="6">
        <f t="shared" si="1"/>
        <v>0.8</v>
      </c>
      <c r="H7" s="62"/>
      <c r="I7" s="8"/>
      <c r="K7" s="17"/>
      <c r="M7" s="10"/>
    </row>
    <row r="8" spans="1:13" x14ac:dyDescent="0.25">
      <c r="A8" s="5" t="s">
        <v>3</v>
      </c>
      <c r="B8" s="44"/>
      <c r="C8" s="26"/>
      <c r="D8" s="26"/>
      <c r="E8" s="26"/>
      <c r="F8" s="6"/>
      <c r="G8" s="6"/>
      <c r="H8" s="62"/>
      <c r="I8" s="8"/>
      <c r="K8" s="17"/>
    </row>
    <row r="9" spans="1:13" x14ac:dyDescent="0.25">
      <c r="A9" s="5" t="s">
        <v>4</v>
      </c>
      <c r="B9" s="44">
        <f t="shared" si="0"/>
        <v>0.49586776859504134</v>
      </c>
      <c r="C9" s="26">
        <f>C26*'Conversion Factors'!$B$14*'Conversion Factors'!$B$29</f>
        <v>504.95647486199999</v>
      </c>
      <c r="D9" s="26"/>
      <c r="E9" s="26"/>
      <c r="F9" s="6">
        <f t="shared" ref="F9:G9" si="2">F26</f>
        <v>30</v>
      </c>
      <c r="G9" s="6">
        <f t="shared" si="2"/>
        <v>0.8</v>
      </c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6"/>
      <c r="G10" s="6"/>
      <c r="H10" s="62"/>
      <c r="I10" s="8"/>
      <c r="K10" s="17"/>
    </row>
    <row r="11" spans="1:13" x14ac:dyDescent="0.25">
      <c r="A11" s="5" t="s">
        <v>6</v>
      </c>
      <c r="B11" s="44">
        <f t="shared" si="0"/>
        <v>0.34819615049811392</v>
      </c>
      <c r="C11" s="26">
        <f>C28*'Conversion Factors'!$B$14*'Conversion Factors'!$B$29</f>
        <v>2789.0037855749997</v>
      </c>
      <c r="D11" s="26"/>
      <c r="E11" s="26"/>
      <c r="F11" s="6">
        <f t="shared" ref="F11:G11" si="3">F28</f>
        <v>30</v>
      </c>
      <c r="G11" s="6">
        <f t="shared" si="3"/>
        <v>0.9</v>
      </c>
      <c r="H11" s="62"/>
      <c r="I11" s="8"/>
      <c r="K11" s="17"/>
    </row>
    <row r="12" spans="1:13" x14ac:dyDescent="0.25">
      <c r="A12" s="5" t="s">
        <v>7</v>
      </c>
      <c r="B12" s="44"/>
      <c r="C12" s="26">
        <f>C29*'Conversion Factors'!$B$14*'Conversion Factors'!$B$29</f>
        <v>1350.4649909099999</v>
      </c>
      <c r="D12" s="26"/>
      <c r="E12" s="26"/>
      <c r="F12" s="6">
        <f t="shared" ref="F12:G12" si="4">F29</f>
        <v>30</v>
      </c>
      <c r="G12" s="6">
        <f t="shared" si="4"/>
        <v>0.35</v>
      </c>
      <c r="H12" s="63"/>
      <c r="I12" s="8"/>
      <c r="K12" s="17"/>
    </row>
    <row r="13" spans="1:13" x14ac:dyDescent="0.25">
      <c r="A13" s="5" t="s">
        <v>8</v>
      </c>
      <c r="B13" s="44"/>
      <c r="C13" s="26"/>
      <c r="D13" s="26"/>
      <c r="E13" s="26"/>
      <c r="F13" s="6"/>
      <c r="G13" s="6"/>
      <c r="H13" s="62"/>
      <c r="I13" s="8"/>
      <c r="K13" s="17"/>
    </row>
    <row r="14" spans="1:13" x14ac:dyDescent="0.25">
      <c r="A14" s="5" t="s">
        <v>9</v>
      </c>
      <c r="B14" s="44"/>
      <c r="C14" s="26"/>
      <c r="D14" s="26"/>
      <c r="E14" s="26"/>
      <c r="F14" s="6"/>
      <c r="G14" s="6"/>
      <c r="H14" s="62"/>
      <c r="I14" s="8"/>
      <c r="K14" s="17"/>
    </row>
    <row r="15" spans="1:13" x14ac:dyDescent="0.25">
      <c r="A15" s="5" t="s">
        <v>10</v>
      </c>
      <c r="B15" s="44">
        <f t="shared" si="0"/>
        <v>0.29542097488921715</v>
      </c>
      <c r="C15" s="26">
        <f>C32*'Conversion Factors'!$B$14*'Conversion Factors'!$B$29</f>
        <v>2055.0554209500001</v>
      </c>
      <c r="D15" s="26"/>
      <c r="E15" s="26"/>
      <c r="F15" s="6">
        <f t="shared" ref="F15:G15" si="5">F32</f>
        <v>30</v>
      </c>
      <c r="G15" s="6">
        <f t="shared" si="5"/>
        <v>0.85</v>
      </c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6"/>
      <c r="G16" s="6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6"/>
      <c r="G17" s="6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6"/>
      <c r="G18" s="6"/>
      <c r="H18" s="62"/>
      <c r="I18" s="8"/>
    </row>
    <row r="19" spans="1:13" ht="15.75" thickBot="1" x14ac:dyDescent="0.3">
      <c r="A19" s="13" t="s">
        <v>14</v>
      </c>
      <c r="B19" s="45"/>
      <c r="C19" s="65"/>
      <c r="D19" s="65"/>
      <c r="E19" s="65"/>
      <c r="F19" s="66"/>
      <c r="G19" s="66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49</v>
      </c>
      <c r="C22" s="3" t="s">
        <v>77</v>
      </c>
      <c r="D22" s="3" t="s">
        <v>48</v>
      </c>
      <c r="E22" s="3" t="s">
        <v>78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27">
        <v>8979</v>
      </c>
      <c r="C23" s="6">
        <v>2600</v>
      </c>
      <c r="D23" s="6"/>
      <c r="E23" s="6"/>
      <c r="F23" s="6">
        <v>30</v>
      </c>
      <c r="G23" s="39">
        <v>0.8</v>
      </c>
      <c r="H23" s="20"/>
      <c r="I23" s="8"/>
    </row>
    <row r="24" spans="1:13" x14ac:dyDescent="0.25">
      <c r="A24" s="5" t="s">
        <v>57</v>
      </c>
      <c r="B24" s="27">
        <v>8979</v>
      </c>
      <c r="C24" s="6">
        <v>2600</v>
      </c>
      <c r="D24" s="6"/>
      <c r="E24" s="6"/>
      <c r="F24" s="6">
        <v>30</v>
      </c>
      <c r="G24" s="39">
        <v>0.8</v>
      </c>
      <c r="H24" s="20"/>
      <c r="I24" s="8"/>
      <c r="K24" s="17"/>
      <c r="M24" s="10"/>
    </row>
    <row r="25" spans="1:13" x14ac:dyDescent="0.25">
      <c r="A25" s="5" t="s">
        <v>3</v>
      </c>
      <c r="C25" s="6"/>
      <c r="D25" s="6"/>
      <c r="E25" s="6"/>
      <c r="F25" s="6"/>
      <c r="G25" s="40"/>
      <c r="H25" s="20"/>
      <c r="I25" s="8"/>
    </row>
    <row r="26" spans="1:13" x14ac:dyDescent="0.25">
      <c r="A26" s="5" t="s">
        <v>4</v>
      </c>
      <c r="B26" s="27">
        <v>7260</v>
      </c>
      <c r="C26" s="6">
        <v>860</v>
      </c>
      <c r="D26" s="6"/>
      <c r="E26" s="6"/>
      <c r="F26" s="6">
        <v>30</v>
      </c>
      <c r="G26" s="39">
        <v>0.8</v>
      </c>
      <c r="H26" s="20"/>
      <c r="I26" s="8"/>
    </row>
    <row r="27" spans="1:13" x14ac:dyDescent="0.25">
      <c r="A27" s="5" t="s">
        <v>5</v>
      </c>
      <c r="B27" s="6"/>
      <c r="C27" s="6"/>
      <c r="D27" s="6"/>
      <c r="E27" s="6"/>
      <c r="F27" s="6"/>
      <c r="G27" s="42"/>
      <c r="H27" s="20"/>
      <c r="I27" s="8"/>
    </row>
    <row r="28" spans="1:13" x14ac:dyDescent="0.25">
      <c r="A28" s="5" t="s">
        <v>6</v>
      </c>
      <c r="B28" s="27">
        <v>10339</v>
      </c>
      <c r="C28" s="6">
        <v>4750</v>
      </c>
      <c r="D28" s="6"/>
      <c r="E28" s="6"/>
      <c r="F28" s="6">
        <v>30</v>
      </c>
      <c r="G28" s="41">
        <v>0.9</v>
      </c>
      <c r="H28" s="20"/>
      <c r="I28" s="8"/>
    </row>
    <row r="29" spans="1:13" x14ac:dyDescent="0.25">
      <c r="A29" s="5" t="s">
        <v>7</v>
      </c>
      <c r="B29" s="7"/>
      <c r="C29" s="6">
        <v>2300</v>
      </c>
      <c r="D29" s="6"/>
      <c r="E29" s="7"/>
      <c r="F29" s="7">
        <v>30</v>
      </c>
      <c r="G29" s="42">
        <v>0.35</v>
      </c>
      <c r="H29" s="21"/>
      <c r="I29" s="8"/>
    </row>
    <row r="30" spans="1:13" x14ac:dyDescent="0.25">
      <c r="A30" s="5" t="s">
        <v>8</v>
      </c>
      <c r="B30" s="7"/>
      <c r="C30" s="6"/>
      <c r="D30" s="6"/>
      <c r="E30" s="7"/>
      <c r="F30" s="6"/>
      <c r="G30" s="41"/>
      <c r="H30" s="20"/>
      <c r="I30" s="8"/>
    </row>
    <row r="31" spans="1:13" x14ac:dyDescent="0.25">
      <c r="A31" s="5" t="s">
        <v>9</v>
      </c>
      <c r="B31" s="7"/>
      <c r="C31" s="6"/>
      <c r="D31" s="6"/>
      <c r="E31" s="7"/>
      <c r="F31" s="6"/>
      <c r="G31" s="9"/>
      <c r="H31" s="20"/>
      <c r="I31" s="8"/>
    </row>
    <row r="32" spans="1:13" x14ac:dyDescent="0.25">
      <c r="A32" s="5" t="s">
        <v>10</v>
      </c>
      <c r="B32" s="27">
        <v>12186</v>
      </c>
      <c r="C32" s="6">
        <v>3500</v>
      </c>
      <c r="D32" s="6"/>
      <c r="E32" s="6"/>
      <c r="F32" s="6">
        <v>30</v>
      </c>
      <c r="G32" s="42">
        <v>0.85</v>
      </c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6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A59"/>
  <sheetViews>
    <sheetView topLeftCell="A21" zoomScaleNormal="100" workbookViewId="0">
      <selection activeCell="L34" sqref="L34"/>
    </sheetView>
  </sheetViews>
  <sheetFormatPr defaultRowHeight="15" x14ac:dyDescent="0.25"/>
  <sheetData>
    <row r="1" spans="1:1" ht="26.25" x14ac:dyDescent="0.4">
      <c r="A1" s="18" t="s">
        <v>76</v>
      </c>
    </row>
    <row r="4" spans="1:1" x14ac:dyDescent="0.25">
      <c r="A4" t="s">
        <v>16</v>
      </c>
    </row>
    <row r="6" spans="1:1" x14ac:dyDescent="0.25">
      <c r="A6" s="23" t="s">
        <v>62</v>
      </c>
    </row>
    <row r="7" spans="1:1" x14ac:dyDescent="0.25">
      <c r="A7" s="24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1" spans="1:1" x14ac:dyDescent="0.25">
      <c r="A11" s="23" t="s">
        <v>20</v>
      </c>
    </row>
    <row r="12" spans="1:1" x14ac:dyDescent="0.25">
      <c r="A12" s="24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6" spans="1:1" x14ac:dyDescent="0.25">
      <c r="A16" s="23" t="s">
        <v>24</v>
      </c>
    </row>
    <row r="17" spans="1:1" x14ac:dyDescent="0.25">
      <c r="A17" s="24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1" spans="1:1" x14ac:dyDescent="0.25">
      <c r="A21" s="23" t="s">
        <v>28</v>
      </c>
    </row>
    <row r="22" spans="1:1" x14ac:dyDescent="0.25">
      <c r="A22" s="24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6" spans="1:1" x14ac:dyDescent="0.25">
      <c r="A26" s="23" t="s">
        <v>32</v>
      </c>
    </row>
    <row r="27" spans="1:1" x14ac:dyDescent="0.25">
      <c r="A27" s="24" t="s">
        <v>33</v>
      </c>
    </row>
    <row r="28" spans="1:1" x14ac:dyDescent="0.25">
      <c r="A28" t="s">
        <v>34</v>
      </c>
    </row>
    <row r="29" spans="1:1" x14ac:dyDescent="0.25">
      <c r="A29" t="s">
        <v>27</v>
      </c>
    </row>
    <row r="31" spans="1:1" x14ac:dyDescent="0.25">
      <c r="A31" s="23" t="s">
        <v>35</v>
      </c>
    </row>
    <row r="32" spans="1:1" x14ac:dyDescent="0.25">
      <c r="A32" s="24" t="s">
        <v>36</v>
      </c>
    </row>
    <row r="33" spans="1:1" x14ac:dyDescent="0.25">
      <c r="A33" t="s">
        <v>37</v>
      </c>
    </row>
    <row r="34" spans="1:1" x14ac:dyDescent="0.25">
      <c r="A34" t="s">
        <v>27</v>
      </c>
    </row>
    <row r="36" spans="1:1" x14ac:dyDescent="0.25">
      <c r="A36" s="23" t="s">
        <v>42</v>
      </c>
    </row>
    <row r="37" spans="1:1" x14ac:dyDescent="0.25">
      <c r="A37" s="24" t="s">
        <v>40</v>
      </c>
    </row>
    <row r="38" spans="1:1" x14ac:dyDescent="0.25">
      <c r="A38" t="s">
        <v>39</v>
      </c>
    </row>
    <row r="39" spans="1:1" x14ac:dyDescent="0.25">
      <c r="A39" t="s">
        <v>38</v>
      </c>
    </row>
    <row r="41" spans="1:1" x14ac:dyDescent="0.25">
      <c r="A41" s="23" t="s">
        <v>43</v>
      </c>
    </row>
    <row r="42" spans="1:1" x14ac:dyDescent="0.25">
      <c r="A42" s="24" t="s">
        <v>41</v>
      </c>
    </row>
    <row r="43" spans="1:1" x14ac:dyDescent="0.25">
      <c r="A43" t="s">
        <v>30</v>
      </c>
    </row>
    <row r="44" spans="1:1" x14ac:dyDescent="0.25">
      <c r="A44" t="s">
        <v>38</v>
      </c>
    </row>
    <row r="46" spans="1:1" x14ac:dyDescent="0.25">
      <c r="A46" s="23" t="s">
        <v>79</v>
      </c>
    </row>
    <row r="47" spans="1:1" x14ac:dyDescent="0.25">
      <c r="A47" s="24" t="s">
        <v>80</v>
      </c>
    </row>
    <row r="48" spans="1:1" x14ac:dyDescent="0.25">
      <c r="A48" t="s">
        <v>30</v>
      </c>
    </row>
    <row r="49" spans="1:1" x14ac:dyDescent="0.25">
      <c r="A49" t="s">
        <v>27</v>
      </c>
    </row>
    <row r="51" spans="1:1" x14ac:dyDescent="0.25">
      <c r="A51" s="23" t="s">
        <v>82</v>
      </c>
    </row>
    <row r="52" spans="1:1" x14ac:dyDescent="0.25">
      <c r="A52" s="24" t="s">
        <v>81</v>
      </c>
    </row>
    <row r="53" spans="1:1" x14ac:dyDescent="0.25">
      <c r="A53" t="s">
        <v>30</v>
      </c>
    </row>
    <row r="54" spans="1:1" x14ac:dyDescent="0.25">
      <c r="A54" t="s">
        <v>27</v>
      </c>
    </row>
    <row r="56" spans="1:1" x14ac:dyDescent="0.25">
      <c r="A56" s="23" t="s">
        <v>83</v>
      </c>
    </row>
    <row r="57" spans="1:1" x14ac:dyDescent="0.25">
      <c r="A57" s="24" t="s">
        <v>84</v>
      </c>
    </row>
    <row r="58" spans="1:1" x14ac:dyDescent="0.25">
      <c r="A58" t="s">
        <v>30</v>
      </c>
    </row>
    <row r="59" spans="1:1" x14ac:dyDescent="0.25">
      <c r="A59" t="s">
        <v>27</v>
      </c>
    </row>
  </sheetData>
  <hyperlinks>
    <hyperlink ref="A7" r:id="rId1"/>
    <hyperlink ref="A12" r:id="rId2"/>
    <hyperlink ref="A17" r:id="rId3"/>
    <hyperlink ref="A22" r:id="rId4"/>
    <hyperlink ref="A27" r:id="rId5"/>
    <hyperlink ref="A32" r:id="rId6"/>
    <hyperlink ref="A37" r:id="rId7"/>
    <hyperlink ref="A42" r:id="rId8"/>
    <hyperlink ref="A47" r:id="rId9"/>
    <hyperlink ref="A52" r:id="rId10"/>
    <hyperlink ref="A5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L38"/>
  <sheetViews>
    <sheetView workbookViewId="0">
      <selection activeCell="L34" sqref="L34"/>
    </sheetView>
  </sheetViews>
  <sheetFormatPr defaultRowHeight="15" x14ac:dyDescent="0.25"/>
  <cols>
    <col min="2" max="2" width="11" bestFit="1" customWidth="1"/>
    <col min="3" max="3" width="10.85546875" bestFit="1" customWidth="1"/>
  </cols>
  <sheetData>
    <row r="1" spans="1:12" ht="26.25" x14ac:dyDescent="0.4">
      <c r="A1" s="18" t="s">
        <v>46</v>
      </c>
    </row>
    <row r="4" spans="1:12" x14ac:dyDescent="0.25">
      <c r="A4" s="1" t="s">
        <v>68</v>
      </c>
      <c r="D4" s="35" t="s">
        <v>73</v>
      </c>
      <c r="E4" s="24" t="s">
        <v>74</v>
      </c>
    </row>
    <row r="6" spans="1:12" x14ac:dyDescent="0.25">
      <c r="A6" s="32" t="s">
        <v>69</v>
      </c>
      <c r="B6" s="32" t="s">
        <v>70</v>
      </c>
      <c r="C6" s="32" t="s">
        <v>71</v>
      </c>
      <c r="D6" s="28"/>
      <c r="E6" s="28"/>
      <c r="F6" s="28"/>
      <c r="G6" s="28"/>
      <c r="H6" s="28"/>
      <c r="I6" s="28"/>
      <c r="J6" s="28"/>
      <c r="K6" s="28"/>
      <c r="L6" s="28"/>
    </row>
    <row r="7" spans="1:12" x14ac:dyDescent="0.25">
      <c r="A7" s="33">
        <v>2014</v>
      </c>
      <c r="B7" s="33">
        <v>0.60447700000000004</v>
      </c>
      <c r="C7" s="33">
        <v>0.82787299999999997</v>
      </c>
      <c r="D7" s="28"/>
      <c r="E7" s="28"/>
      <c r="F7" s="28"/>
      <c r="G7" s="28"/>
      <c r="H7" s="28"/>
      <c r="I7" s="28"/>
      <c r="J7" s="28"/>
      <c r="K7" s="28"/>
      <c r="L7" s="28"/>
    </row>
    <row r="8" spans="1:12" x14ac:dyDescent="0.25">
      <c r="A8" s="33">
        <v>2013</v>
      </c>
      <c r="B8" s="33">
        <v>0.63973800000000003</v>
      </c>
      <c r="C8" s="33">
        <v>0.84925499999999998</v>
      </c>
      <c r="D8" s="28"/>
      <c r="E8" s="28"/>
      <c r="F8" s="29"/>
      <c r="G8" s="29"/>
      <c r="H8" s="29"/>
      <c r="I8" s="29"/>
      <c r="J8" s="29"/>
      <c r="K8" s="28"/>
      <c r="L8" s="28"/>
    </row>
    <row r="9" spans="1:12" x14ac:dyDescent="0.25">
      <c r="A9" s="33">
        <v>2012</v>
      </c>
      <c r="B9" s="33">
        <v>0.63127299999999997</v>
      </c>
      <c r="C9" s="33">
        <v>0.81087100000000001</v>
      </c>
      <c r="D9" s="28"/>
      <c r="E9" s="28"/>
      <c r="F9" s="29"/>
      <c r="G9" s="29"/>
      <c r="H9" s="29"/>
      <c r="I9" s="29"/>
      <c r="J9" s="29"/>
      <c r="K9" s="28"/>
      <c r="L9" s="28"/>
    </row>
    <row r="10" spans="1:12" x14ac:dyDescent="0.25">
      <c r="A10" s="33">
        <v>2011</v>
      </c>
      <c r="B10" s="33">
        <v>0.62385800000000002</v>
      </c>
      <c r="C10" s="33">
        <v>0.86789300000000003</v>
      </c>
      <c r="D10" s="28"/>
      <c r="E10" s="28"/>
      <c r="F10" s="29"/>
      <c r="G10" s="29"/>
      <c r="H10" s="29"/>
      <c r="I10" s="29"/>
      <c r="J10" s="29"/>
      <c r="K10" s="28"/>
      <c r="L10" s="28"/>
    </row>
    <row r="11" spans="1:12" x14ac:dyDescent="0.25">
      <c r="A11" s="33">
        <v>2010</v>
      </c>
      <c r="B11" s="33">
        <v>0.64778599999999997</v>
      </c>
      <c r="C11" s="33">
        <v>0.85782599999999998</v>
      </c>
      <c r="D11" s="28"/>
      <c r="E11" s="28"/>
      <c r="F11" s="29"/>
      <c r="G11" s="29"/>
      <c r="H11" s="29"/>
      <c r="I11" s="29"/>
      <c r="J11" s="29"/>
      <c r="K11" s="28"/>
      <c r="L11" s="28"/>
    </row>
    <row r="12" spans="1:12" x14ac:dyDescent="0.25">
      <c r="A12" s="33">
        <v>2009</v>
      </c>
      <c r="B12" s="33">
        <v>0.64063000000000003</v>
      </c>
      <c r="C12" s="33">
        <v>0.89091600000000004</v>
      </c>
      <c r="D12" s="28"/>
      <c r="E12" s="28"/>
      <c r="F12" s="29"/>
      <c r="G12" s="29"/>
      <c r="H12" s="29"/>
      <c r="I12" s="29"/>
      <c r="J12" s="29"/>
      <c r="K12" s="28"/>
      <c r="L12" s="28"/>
    </row>
    <row r="13" spans="1:12" x14ac:dyDescent="0.25">
      <c r="A13" s="33">
        <v>2008</v>
      </c>
      <c r="B13" s="33">
        <v>0.54506699999999997</v>
      </c>
      <c r="C13" s="33">
        <v>0.79628500000000002</v>
      </c>
      <c r="D13" s="28"/>
      <c r="E13" s="28"/>
      <c r="F13" s="29"/>
      <c r="G13" s="29"/>
      <c r="H13" s="29"/>
      <c r="I13" s="29"/>
      <c r="J13" s="29"/>
      <c r="K13" s="28"/>
      <c r="L13" s="28"/>
    </row>
    <row r="14" spans="1:12" x14ac:dyDescent="0.25">
      <c r="A14" s="33">
        <v>2007</v>
      </c>
      <c r="B14" s="33">
        <v>0.49966699999999997</v>
      </c>
      <c r="C14" s="33">
        <v>0.68433699999999997</v>
      </c>
      <c r="D14" s="28"/>
      <c r="E14" s="28"/>
      <c r="F14" s="29"/>
      <c r="G14" s="29"/>
      <c r="H14" s="29"/>
      <c r="I14" s="29"/>
      <c r="J14" s="29"/>
      <c r="K14" s="28"/>
      <c r="L14" s="28"/>
    </row>
    <row r="15" spans="1:12" x14ac:dyDescent="0.25">
      <c r="A15" s="33">
        <v>2006</v>
      </c>
      <c r="B15" s="33">
        <v>0.54354100000000005</v>
      </c>
      <c r="C15" s="33">
        <v>0.68172900000000003</v>
      </c>
      <c r="D15" s="28"/>
      <c r="E15" s="28"/>
      <c r="F15" s="29"/>
      <c r="G15" s="29"/>
      <c r="H15" s="29"/>
      <c r="I15" s="29"/>
      <c r="J15" s="29"/>
      <c r="K15" s="28"/>
      <c r="L15" s="28"/>
    </row>
    <row r="16" spans="1:12" x14ac:dyDescent="0.25">
      <c r="A16" s="33">
        <v>2005</v>
      </c>
      <c r="B16" s="33">
        <v>0.55034899999999998</v>
      </c>
      <c r="C16" s="33">
        <v>0.68378499999999998</v>
      </c>
      <c r="D16" s="28"/>
      <c r="E16" s="28"/>
      <c r="F16" s="29"/>
      <c r="G16" s="29"/>
      <c r="H16" s="29"/>
      <c r="I16" s="29"/>
      <c r="J16" s="29"/>
      <c r="K16" s="28"/>
      <c r="L16" s="28"/>
    </row>
    <row r="17" spans="1:12" x14ac:dyDescent="0.25">
      <c r="A17" s="33">
        <v>2004</v>
      </c>
      <c r="B17" s="33">
        <v>0.54594299999999996</v>
      </c>
      <c r="C17" s="33">
        <v>0.67867100000000002</v>
      </c>
      <c r="D17" s="28"/>
      <c r="E17" s="28"/>
      <c r="F17" s="29"/>
      <c r="G17" s="29"/>
      <c r="H17" s="29"/>
      <c r="I17" s="29"/>
      <c r="J17" s="29"/>
      <c r="K17" s="28"/>
      <c r="L17" s="28"/>
    </row>
    <row r="18" spans="1:12" x14ac:dyDescent="0.25">
      <c r="A18" s="33">
        <v>2003</v>
      </c>
      <c r="B18" s="33">
        <v>0.61248899999999995</v>
      </c>
      <c r="C18" s="33">
        <v>0.69199299999999997</v>
      </c>
      <c r="D18" s="28"/>
      <c r="E18" s="28"/>
      <c r="F18" s="29"/>
      <c r="G18" s="29"/>
      <c r="H18" s="29"/>
      <c r="I18" s="29"/>
      <c r="J18" s="29"/>
      <c r="K18" s="28"/>
      <c r="L18" s="28"/>
    </row>
    <row r="19" spans="1:12" x14ac:dyDescent="0.25">
      <c r="A19" s="33">
        <v>2002</v>
      </c>
      <c r="B19" s="33">
        <v>0.66653899999999999</v>
      </c>
      <c r="C19" s="33">
        <v>0.62882800000000005</v>
      </c>
      <c r="D19" s="28"/>
      <c r="E19" s="28"/>
      <c r="F19" s="28"/>
      <c r="G19" s="28"/>
      <c r="H19" s="28"/>
      <c r="I19" s="28"/>
      <c r="J19" s="28"/>
      <c r="K19" s="28"/>
      <c r="L19" s="28"/>
    </row>
    <row r="20" spans="1:12" x14ac:dyDescent="0.25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1:12" x14ac:dyDescent="0.25">
      <c r="A21" s="38" t="s">
        <v>90</v>
      </c>
      <c r="B21" s="31"/>
      <c r="D21" s="34" t="s">
        <v>73</v>
      </c>
      <c r="E21" s="36" t="s">
        <v>75</v>
      </c>
      <c r="F21" s="28"/>
      <c r="G21" s="28"/>
      <c r="H21" s="28"/>
      <c r="I21" s="28"/>
      <c r="J21" s="28"/>
      <c r="K21" s="28"/>
      <c r="L21" s="28"/>
    </row>
    <row r="22" spans="1:12" x14ac:dyDescent="0.25">
      <c r="A22" s="31"/>
      <c r="B22" s="31"/>
      <c r="C22" s="31"/>
      <c r="D22" s="28"/>
      <c r="E22" s="28"/>
      <c r="F22" s="30"/>
      <c r="G22" s="30"/>
      <c r="H22" s="30"/>
      <c r="I22" s="30"/>
      <c r="J22" s="30"/>
      <c r="K22" s="28"/>
      <c r="L22" s="28"/>
    </row>
    <row r="23" spans="1:12" x14ac:dyDescent="0.25">
      <c r="A23" s="37" t="s">
        <v>69</v>
      </c>
      <c r="B23" s="37" t="s">
        <v>72</v>
      </c>
      <c r="C23" s="31"/>
      <c r="D23" s="28"/>
      <c r="E23" s="28"/>
      <c r="F23" s="29"/>
      <c r="G23" s="29"/>
      <c r="H23" s="29"/>
      <c r="I23" s="29"/>
      <c r="J23" s="29"/>
      <c r="K23" s="28"/>
      <c r="L23" s="28"/>
    </row>
    <row r="24" spans="1:12" x14ac:dyDescent="0.25">
      <c r="A24" s="37">
        <v>2002</v>
      </c>
      <c r="B24" s="37">
        <v>1.3779999999999999</v>
      </c>
      <c r="C24" s="31"/>
      <c r="D24" s="28"/>
      <c r="E24" s="28"/>
      <c r="F24" s="29"/>
      <c r="G24" s="29"/>
      <c r="H24" s="29"/>
      <c r="I24" s="29"/>
      <c r="J24" s="29"/>
      <c r="K24" s="28"/>
      <c r="L24" s="28"/>
    </row>
    <row r="25" spans="1:12" x14ac:dyDescent="0.25">
      <c r="A25" s="37">
        <v>2003</v>
      </c>
      <c r="B25" s="37">
        <v>1.3391999999999999</v>
      </c>
      <c r="C25" s="31"/>
      <c r="D25" s="28"/>
      <c r="E25" s="28"/>
      <c r="F25" s="29"/>
      <c r="G25" s="29"/>
      <c r="H25" s="29"/>
      <c r="I25" s="29"/>
      <c r="J25" s="29"/>
      <c r="K25" s="28"/>
      <c r="L25" s="28"/>
    </row>
    <row r="26" spans="1:12" x14ac:dyDescent="0.25">
      <c r="A26" s="37">
        <v>2004</v>
      </c>
      <c r="B26" s="37">
        <v>1.3002</v>
      </c>
      <c r="C26" s="31"/>
      <c r="D26" s="28"/>
      <c r="E26" s="28"/>
      <c r="F26" s="29"/>
      <c r="G26" s="29"/>
      <c r="H26" s="29"/>
      <c r="I26" s="29"/>
      <c r="J26" s="29"/>
      <c r="K26" s="28"/>
      <c r="L26" s="28"/>
    </row>
    <row r="27" spans="1:12" x14ac:dyDescent="0.25">
      <c r="A27" s="37">
        <v>2005</v>
      </c>
      <c r="B27" s="37">
        <v>1.2647999999999999</v>
      </c>
      <c r="C27" s="31"/>
      <c r="D27" s="28"/>
      <c r="E27" s="28"/>
      <c r="F27" s="29"/>
      <c r="G27" s="29"/>
      <c r="H27" s="29"/>
      <c r="I27" s="29"/>
      <c r="J27" s="29"/>
      <c r="K27" s="28"/>
      <c r="L27" s="28"/>
    </row>
    <row r="28" spans="1:12" x14ac:dyDescent="0.25">
      <c r="A28" s="37">
        <v>2006</v>
      </c>
      <c r="B28" s="37">
        <v>1.2256</v>
      </c>
      <c r="C28" s="31"/>
      <c r="D28" s="28"/>
      <c r="E28" s="28"/>
      <c r="F28" s="29"/>
      <c r="G28" s="29"/>
      <c r="H28" s="29"/>
      <c r="I28" s="29"/>
      <c r="J28" s="29"/>
      <c r="K28" s="28"/>
      <c r="L28" s="28"/>
    </row>
    <row r="29" spans="1:12" x14ac:dyDescent="0.25">
      <c r="A29" s="37">
        <v>2007</v>
      </c>
      <c r="B29" s="37">
        <v>1.1751</v>
      </c>
      <c r="C29" s="31"/>
      <c r="D29" s="28"/>
      <c r="E29" s="28"/>
      <c r="F29" s="29"/>
      <c r="G29" s="29"/>
      <c r="H29" s="29"/>
      <c r="I29" s="29"/>
      <c r="J29" s="29"/>
      <c r="K29" s="28"/>
      <c r="L29" s="28"/>
    </row>
    <row r="30" spans="1:12" x14ac:dyDescent="0.25">
      <c r="A30" s="37">
        <v>2008</v>
      </c>
      <c r="B30" s="37">
        <v>1.1298999999999999</v>
      </c>
      <c r="C30" s="31"/>
      <c r="D30" s="28"/>
      <c r="E30" s="28"/>
      <c r="F30" s="29"/>
      <c r="G30" s="29"/>
      <c r="H30" s="29"/>
      <c r="I30" s="29"/>
      <c r="J30" s="29"/>
      <c r="K30" s="28"/>
      <c r="L30" s="28"/>
    </row>
    <row r="31" spans="1:12" x14ac:dyDescent="0.25">
      <c r="A31" s="37">
        <v>2009</v>
      </c>
      <c r="B31" s="37">
        <v>1.1355999999999999</v>
      </c>
      <c r="C31" s="31"/>
      <c r="D31" s="28"/>
      <c r="E31" s="28"/>
      <c r="F31" s="29"/>
      <c r="G31" s="29"/>
      <c r="H31" s="29"/>
      <c r="I31" s="29"/>
      <c r="J31" s="29"/>
      <c r="K31" s="28"/>
      <c r="L31" s="28"/>
    </row>
    <row r="32" spans="1:12" x14ac:dyDescent="0.25">
      <c r="A32" s="37">
        <v>2010</v>
      </c>
      <c r="B32" s="37">
        <v>1.0857000000000001</v>
      </c>
      <c r="C32" s="31"/>
      <c r="D32" s="28"/>
      <c r="E32" s="28"/>
      <c r="F32" s="29"/>
      <c r="G32" s="29"/>
      <c r="H32" s="29"/>
      <c r="I32" s="29"/>
      <c r="J32" s="29"/>
      <c r="K32" s="28"/>
      <c r="L32" s="28"/>
    </row>
    <row r="33" spans="1:12" x14ac:dyDescent="0.25">
      <c r="A33" s="37">
        <v>2011</v>
      </c>
      <c r="B33" s="37">
        <v>1.032</v>
      </c>
      <c r="C33" s="31"/>
      <c r="D33" s="28"/>
      <c r="E33" s="28"/>
      <c r="F33" s="29"/>
      <c r="G33" s="29"/>
      <c r="H33" s="29"/>
      <c r="I33" s="29"/>
      <c r="J33" s="29"/>
      <c r="K33" s="28"/>
      <c r="L33" s="28"/>
    </row>
    <row r="34" spans="1:12" x14ac:dyDescent="0.25">
      <c r="A34" s="37">
        <v>2012</v>
      </c>
      <c r="B34" s="37">
        <v>1</v>
      </c>
      <c r="C34" s="31"/>
      <c r="D34" s="28"/>
      <c r="E34" s="28"/>
      <c r="F34" s="29"/>
      <c r="G34" s="29"/>
      <c r="H34" s="29"/>
      <c r="I34" s="29"/>
      <c r="J34" s="29"/>
      <c r="K34" s="28"/>
      <c r="L34" s="28"/>
    </row>
    <row r="35" spans="1:12" x14ac:dyDescent="0.25">
      <c r="A35" s="28"/>
      <c r="B35" s="28"/>
      <c r="C35" s="28"/>
      <c r="D35" s="28"/>
      <c r="E35" s="28"/>
      <c r="F35" s="29"/>
      <c r="G35" s="29"/>
      <c r="H35" s="29"/>
      <c r="I35" s="29"/>
      <c r="J35" s="29"/>
      <c r="K35" s="28"/>
      <c r="L35" s="28"/>
    </row>
    <row r="36" spans="1:12" x14ac:dyDescent="0.25">
      <c r="A36" s="43" t="s">
        <v>85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2" x14ac:dyDescent="0.25">
      <c r="A38" t="s">
        <v>86</v>
      </c>
    </row>
  </sheetData>
  <hyperlinks>
    <hyperlink ref="E4" r:id="rId1"/>
    <hyperlink ref="E21" r:id="rId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J17" sqref="J17"/>
    </sheetView>
  </sheetViews>
  <sheetFormatPr defaultRowHeight="15" x14ac:dyDescent="0.25"/>
  <cols>
    <col min="1" max="1" width="20.28515625" customWidth="1"/>
    <col min="2" max="2" width="18.85546875" customWidth="1"/>
    <col min="3" max="3" width="22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</cols>
  <sheetData>
    <row r="1" spans="1:9" ht="26.25" x14ac:dyDescent="0.4">
      <c r="A1" s="18" t="str">
        <f>'Source Notes'!A6</f>
        <v>BLACK &amp; VEATCH CORPORATION | Cost Estimates and Performance Data for Conventional Electricity Technologies  (BAV)</v>
      </c>
    </row>
    <row r="4" spans="1:9" ht="15.75" thickBot="1" x14ac:dyDescent="0.3">
      <c r="A4" s="1" t="s">
        <v>44</v>
      </c>
    </row>
    <row r="5" spans="1:9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</row>
    <row r="6" spans="1:9" x14ac:dyDescent="0.25">
      <c r="A6" s="5" t="s">
        <v>56</v>
      </c>
      <c r="B6" s="44"/>
      <c r="C6" s="26"/>
      <c r="D6" s="26">
        <v>16.8779867296</v>
      </c>
      <c r="E6" s="26">
        <v>2.6990228778800001</v>
      </c>
      <c r="F6" s="54"/>
      <c r="G6" s="58"/>
      <c r="H6" s="62"/>
      <c r="I6" s="8"/>
    </row>
    <row r="7" spans="1:9" x14ac:dyDescent="0.25">
      <c r="A7" s="5" t="s">
        <v>57</v>
      </c>
      <c r="B7" s="44">
        <v>0.38420490928495199</v>
      </c>
      <c r="C7" s="26">
        <v>2102.47334692</v>
      </c>
      <c r="D7" s="26">
        <v>16.732486844</v>
      </c>
      <c r="E7" s="26">
        <v>2.6990228778800001</v>
      </c>
      <c r="F7" s="54"/>
      <c r="G7" s="58"/>
      <c r="H7" s="20" t="s">
        <v>58</v>
      </c>
      <c r="I7" s="8"/>
    </row>
    <row r="8" spans="1:9" x14ac:dyDescent="0.25">
      <c r="A8" s="5" t="s">
        <v>3</v>
      </c>
      <c r="B8" s="44">
        <v>0.34648700673724736</v>
      </c>
      <c r="C8" s="26">
        <v>473.60212762800001</v>
      </c>
      <c r="D8" s="26">
        <v>3.8266469912799996</v>
      </c>
      <c r="E8" s="26">
        <v>2.1752232897200003</v>
      </c>
      <c r="F8" s="54"/>
      <c r="G8" s="58"/>
      <c r="H8" s="20" t="s">
        <v>54</v>
      </c>
      <c r="I8" s="8"/>
    </row>
    <row r="9" spans="1:9" x14ac:dyDescent="0.25">
      <c r="A9" s="5" t="s">
        <v>4</v>
      </c>
      <c r="B9" s="44">
        <v>0.53691275167785235</v>
      </c>
      <c r="C9" s="26">
        <v>894.82429644000001</v>
      </c>
      <c r="D9" s="26">
        <v>4.5905213906799993</v>
      </c>
      <c r="E9" s="26">
        <v>2.6699229007599996</v>
      </c>
      <c r="F9" s="54"/>
      <c r="G9" s="58"/>
      <c r="H9" s="20" t="s">
        <v>55</v>
      </c>
      <c r="I9" s="8"/>
    </row>
    <row r="10" spans="1:9" x14ac:dyDescent="0.25">
      <c r="A10" s="5" t="s">
        <v>5</v>
      </c>
      <c r="B10" s="44"/>
      <c r="C10" s="26"/>
      <c r="D10" s="26"/>
      <c r="E10" s="26"/>
      <c r="F10" s="54"/>
      <c r="G10" s="58"/>
      <c r="H10" s="20"/>
      <c r="I10" s="8"/>
    </row>
    <row r="11" spans="1:9" x14ac:dyDescent="0.25">
      <c r="A11" s="5" t="s">
        <v>6</v>
      </c>
      <c r="B11" s="44">
        <v>0.37037037037037035</v>
      </c>
      <c r="C11" s="26">
        <v>4437.7465107999997</v>
      </c>
      <c r="D11" s="26">
        <v>92.392427355999999</v>
      </c>
      <c r="E11" s="26"/>
      <c r="F11" s="54"/>
      <c r="G11" s="58"/>
      <c r="H11" s="20">
        <v>60</v>
      </c>
      <c r="I11" s="8"/>
    </row>
    <row r="12" spans="1:9" x14ac:dyDescent="0.25">
      <c r="A12" s="5" t="s">
        <v>7</v>
      </c>
      <c r="B12" s="44"/>
      <c r="C12" s="26">
        <v>1440.44886744</v>
      </c>
      <c r="D12" s="26">
        <v>43.649965680000001</v>
      </c>
      <c r="E12" s="26">
        <v>0</v>
      </c>
      <c r="F12" s="55"/>
      <c r="G12" s="59"/>
      <c r="H12" s="21" t="s">
        <v>59</v>
      </c>
      <c r="I12" s="8"/>
    </row>
    <row r="13" spans="1:9" x14ac:dyDescent="0.25">
      <c r="A13" s="5" t="s">
        <v>8</v>
      </c>
      <c r="B13" s="44"/>
      <c r="C13" s="26">
        <v>2408.0231066800002</v>
      </c>
      <c r="D13" s="26">
        <v>72.749942799999999</v>
      </c>
      <c r="E13" s="26">
        <v>0</v>
      </c>
      <c r="F13" s="54"/>
      <c r="G13" s="58"/>
      <c r="H13" s="20" t="s">
        <v>59</v>
      </c>
      <c r="I13" s="8"/>
    </row>
    <row r="14" spans="1:9" x14ac:dyDescent="0.25">
      <c r="A14" s="5" t="s">
        <v>9</v>
      </c>
      <c r="B14" s="44"/>
      <c r="C14" s="26">
        <v>2546.2479979999998</v>
      </c>
      <c r="D14" s="26">
        <v>10.91249142</v>
      </c>
      <c r="E14" s="26">
        <v>4.3649965679999996</v>
      </c>
      <c r="F14" s="54"/>
      <c r="G14" s="58"/>
      <c r="H14" s="20" t="s">
        <v>61</v>
      </c>
      <c r="I14" s="8"/>
    </row>
    <row r="15" spans="1:9" x14ac:dyDescent="0.25">
      <c r="A15" s="5" t="s">
        <v>10</v>
      </c>
      <c r="B15" s="44">
        <v>0.24827586206896551</v>
      </c>
      <c r="C15" s="26">
        <v>2786.32280924</v>
      </c>
      <c r="D15" s="26">
        <v>69.112445659999992</v>
      </c>
      <c r="E15" s="26">
        <v>10.91249142</v>
      </c>
      <c r="F15" s="54"/>
      <c r="G15" s="58"/>
      <c r="H15" s="20" t="s">
        <v>60</v>
      </c>
      <c r="I15" s="8"/>
    </row>
    <row r="16" spans="1:9" x14ac:dyDescent="0.25">
      <c r="A16" s="5" t="s">
        <v>11</v>
      </c>
      <c r="B16" s="44"/>
      <c r="C16" s="26"/>
      <c r="D16" s="26"/>
      <c r="E16" s="26"/>
      <c r="F16" s="54"/>
      <c r="G16" s="58"/>
      <c r="H16" s="20"/>
      <c r="I16" s="8"/>
    </row>
    <row r="17" spans="1:9" x14ac:dyDescent="0.25">
      <c r="A17" s="5" t="s">
        <v>12</v>
      </c>
      <c r="B17" s="44"/>
      <c r="C17" s="26">
        <v>1622.32372444</v>
      </c>
      <c r="D17" s="26">
        <v>22.406982382399999</v>
      </c>
      <c r="E17" s="26">
        <v>0</v>
      </c>
      <c r="F17" s="54"/>
      <c r="G17" s="58"/>
      <c r="H17" s="20" t="s">
        <v>54</v>
      </c>
      <c r="I17" s="12"/>
    </row>
    <row r="18" spans="1:9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</row>
    <row r="19" spans="1:9" ht="15.75" thickBot="1" x14ac:dyDescent="0.3">
      <c r="A19" s="13" t="s">
        <v>14</v>
      </c>
      <c r="B19" s="45"/>
      <c r="C19" s="65"/>
      <c r="D19" s="65"/>
      <c r="E19" s="65"/>
      <c r="F19" s="56"/>
      <c r="G19" s="60"/>
      <c r="H19" s="64"/>
      <c r="I19" s="15"/>
    </row>
    <row r="21" spans="1:9" ht="15.75" thickBot="1" x14ac:dyDescent="0.3">
      <c r="A21" s="1" t="s">
        <v>44</v>
      </c>
    </row>
    <row r="22" spans="1:9" x14ac:dyDescent="0.25">
      <c r="A22" s="2"/>
      <c r="B22" s="3" t="s">
        <v>0</v>
      </c>
      <c r="C22" s="3" t="s">
        <v>99</v>
      </c>
      <c r="D22" s="3" t="s">
        <v>100</v>
      </c>
      <c r="E22" s="3" t="s">
        <v>101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9" x14ac:dyDescent="0.25">
      <c r="A23" s="5" t="s">
        <v>56</v>
      </c>
      <c r="B23" s="44"/>
      <c r="C23" s="26"/>
      <c r="D23" s="26"/>
      <c r="E23" s="26"/>
      <c r="F23" s="54"/>
      <c r="G23" s="58"/>
      <c r="H23" s="62"/>
      <c r="I23" s="8"/>
    </row>
    <row r="24" spans="1:9" x14ac:dyDescent="0.25">
      <c r="A24" s="5" t="s">
        <v>57</v>
      </c>
      <c r="B24" s="44">
        <v>0.44</v>
      </c>
      <c r="C24" s="26">
        <v>1647.7</v>
      </c>
      <c r="D24" s="26">
        <v>56</v>
      </c>
      <c r="E24" s="26"/>
      <c r="F24" s="54">
        <v>35</v>
      </c>
      <c r="G24" s="58">
        <v>0.95</v>
      </c>
      <c r="H24" s="62">
        <v>36</v>
      </c>
      <c r="I24" s="8" t="s">
        <v>65</v>
      </c>
    </row>
    <row r="25" spans="1:9" x14ac:dyDescent="0.25">
      <c r="A25" s="5" t="s">
        <v>3</v>
      </c>
      <c r="B25" s="44">
        <v>0.41</v>
      </c>
      <c r="C25" s="26">
        <v>598.5</v>
      </c>
      <c r="D25" s="26">
        <v>23</v>
      </c>
      <c r="E25" s="26"/>
      <c r="F25" s="54">
        <v>40</v>
      </c>
      <c r="G25" s="58">
        <v>0.91900000000000004</v>
      </c>
      <c r="H25" s="62">
        <v>22</v>
      </c>
      <c r="I25" s="8" t="s">
        <v>65</v>
      </c>
    </row>
    <row r="26" spans="1:9" x14ac:dyDescent="0.25">
      <c r="A26" s="5" t="s">
        <v>4</v>
      </c>
      <c r="B26" s="44">
        <v>0.57999999999999996</v>
      </c>
      <c r="C26" s="26">
        <v>668.9</v>
      </c>
      <c r="D26" s="26">
        <v>19.09</v>
      </c>
      <c r="F26" s="54">
        <v>30</v>
      </c>
      <c r="G26" s="58">
        <v>0.92700000000000005</v>
      </c>
      <c r="H26" s="62">
        <v>24</v>
      </c>
      <c r="I26" s="8" t="s">
        <v>65</v>
      </c>
    </row>
    <row r="27" spans="1:9" x14ac:dyDescent="0.25">
      <c r="A27" s="5" t="s">
        <v>5</v>
      </c>
      <c r="B27" s="44"/>
      <c r="C27" s="26"/>
      <c r="D27" s="26"/>
      <c r="E27" s="26"/>
      <c r="F27" s="54"/>
      <c r="G27" s="58"/>
      <c r="H27" s="62"/>
      <c r="I27" s="8"/>
    </row>
    <row r="28" spans="1:9" x14ac:dyDescent="0.25">
      <c r="A28" s="5" t="s">
        <v>6</v>
      </c>
      <c r="B28" s="44"/>
      <c r="C28" s="26">
        <v>3560.5</v>
      </c>
      <c r="D28" s="26">
        <v>72</v>
      </c>
      <c r="E28" s="26"/>
      <c r="F28" s="54">
        <v>40</v>
      </c>
      <c r="G28" s="58">
        <v>0.88800000000000001</v>
      </c>
      <c r="H28" s="62">
        <v>60</v>
      </c>
      <c r="I28" s="8" t="s">
        <v>65</v>
      </c>
    </row>
    <row r="29" spans="1:9" x14ac:dyDescent="0.25">
      <c r="A29" s="5" t="s">
        <v>7</v>
      </c>
      <c r="B29" s="46"/>
      <c r="C29" s="26"/>
      <c r="D29" s="26"/>
      <c r="E29" s="49"/>
      <c r="F29" s="55"/>
      <c r="G29" s="59"/>
      <c r="H29" s="63"/>
      <c r="I29" s="8"/>
    </row>
    <row r="30" spans="1:9" x14ac:dyDescent="0.25">
      <c r="A30" s="5" t="s">
        <v>8</v>
      </c>
      <c r="B30" s="46"/>
      <c r="C30" s="26"/>
      <c r="D30" s="26"/>
      <c r="E30" s="49"/>
      <c r="F30" s="54"/>
      <c r="G30" s="58"/>
      <c r="H30" s="62"/>
      <c r="I30" s="8"/>
    </row>
    <row r="31" spans="1:9" x14ac:dyDescent="0.25">
      <c r="A31" s="5" t="s">
        <v>9</v>
      </c>
      <c r="B31" s="46"/>
      <c r="C31" s="26"/>
      <c r="D31" s="26"/>
      <c r="E31" s="49"/>
      <c r="F31" s="54"/>
      <c r="G31" s="58"/>
      <c r="H31" s="62"/>
      <c r="I31" s="8"/>
    </row>
    <row r="32" spans="1:9" x14ac:dyDescent="0.25">
      <c r="A32" s="5" t="s">
        <v>10</v>
      </c>
      <c r="B32" s="44"/>
      <c r="C32" s="26"/>
      <c r="D32" s="26"/>
      <c r="E32" s="26"/>
      <c r="F32" s="54"/>
      <c r="G32" s="58"/>
      <c r="H32" s="62"/>
      <c r="I32" s="8"/>
    </row>
    <row r="33" spans="1:9" x14ac:dyDescent="0.25">
      <c r="A33" s="5" t="s">
        <v>11</v>
      </c>
      <c r="B33" s="44">
        <v>0.4</v>
      </c>
      <c r="C33" s="26">
        <v>811.1</v>
      </c>
      <c r="D33" s="26">
        <v>34</v>
      </c>
      <c r="E33" s="26"/>
      <c r="F33" s="54">
        <v>15</v>
      </c>
      <c r="G33" s="58">
        <v>0.92800000000000005</v>
      </c>
      <c r="H33" s="62">
        <v>18</v>
      </c>
      <c r="I33" s="8" t="s">
        <v>66</v>
      </c>
    </row>
    <row r="34" spans="1:9" x14ac:dyDescent="0.25">
      <c r="A34" s="5" t="s">
        <v>12</v>
      </c>
      <c r="B34" s="44"/>
      <c r="C34" s="26">
        <v>1869.1</v>
      </c>
      <c r="D34" s="26">
        <v>12</v>
      </c>
      <c r="E34" s="26"/>
      <c r="F34" s="54">
        <v>50</v>
      </c>
      <c r="G34" s="58">
        <v>0.95699999999999996</v>
      </c>
      <c r="H34" s="62">
        <v>54</v>
      </c>
      <c r="I34" s="8" t="s">
        <v>65</v>
      </c>
    </row>
    <row r="35" spans="1:9" x14ac:dyDescent="0.25">
      <c r="A35" s="5" t="s">
        <v>13</v>
      </c>
      <c r="B35" s="44"/>
      <c r="C35" s="26"/>
      <c r="D35" s="26"/>
      <c r="E35" s="26"/>
      <c r="F35" s="54"/>
      <c r="G35" s="58"/>
      <c r="H35" s="62"/>
      <c r="I35" s="8"/>
    </row>
    <row r="36" spans="1:9" ht="15.75" thickBot="1" x14ac:dyDescent="0.3">
      <c r="A36" s="13" t="s">
        <v>14</v>
      </c>
      <c r="B36" s="47"/>
      <c r="C36" s="50"/>
      <c r="D36" s="50"/>
      <c r="E36" s="50"/>
      <c r="F36" s="56"/>
      <c r="G36" s="60"/>
      <c r="H36" s="64"/>
      <c r="I36" s="15"/>
    </row>
    <row r="38" spans="1:9" ht="15.75" thickBot="1" x14ac:dyDescent="0.3">
      <c r="A38" s="1" t="s">
        <v>44</v>
      </c>
    </row>
    <row r="39" spans="1:9" x14ac:dyDescent="0.25">
      <c r="A39" s="2"/>
      <c r="B39" s="3" t="s">
        <v>0</v>
      </c>
      <c r="C39" s="3" t="s">
        <v>99</v>
      </c>
      <c r="D39" s="3" t="s">
        <v>100</v>
      </c>
      <c r="E39" s="3" t="s">
        <v>101</v>
      </c>
      <c r="F39" s="3" t="s">
        <v>63</v>
      </c>
      <c r="G39" s="19" t="s">
        <v>15</v>
      </c>
      <c r="H39" s="19" t="s">
        <v>51</v>
      </c>
      <c r="I39" s="4" t="s">
        <v>2</v>
      </c>
    </row>
    <row r="40" spans="1:9" x14ac:dyDescent="0.25">
      <c r="A40" s="5" t="s">
        <v>56</v>
      </c>
      <c r="B40" s="44"/>
      <c r="C40" s="26">
        <v>1734.455002464</v>
      </c>
      <c r="D40" s="26"/>
      <c r="E40" s="26"/>
      <c r="F40" s="54"/>
      <c r="G40" s="58"/>
      <c r="H40" s="62"/>
      <c r="I40" s="8"/>
    </row>
    <row r="41" spans="1:9" x14ac:dyDescent="0.25">
      <c r="A41" s="5" t="s">
        <v>57</v>
      </c>
      <c r="B41" s="44"/>
      <c r="C41" s="26">
        <v>3001.4956278720001</v>
      </c>
      <c r="D41" s="26"/>
      <c r="E41" s="26"/>
      <c r="F41" s="54"/>
      <c r="G41" s="58"/>
      <c r="H41" s="62"/>
      <c r="I41" s="8"/>
    </row>
    <row r="42" spans="1:9" x14ac:dyDescent="0.25">
      <c r="A42" s="5" t="s">
        <v>3</v>
      </c>
      <c r="B42" s="44">
        <v>0.33179723502304148</v>
      </c>
      <c r="C42" s="26">
        <v>585.87752495999996</v>
      </c>
      <c r="D42" s="26">
        <v>4.6419526977600007</v>
      </c>
      <c r="E42" s="26"/>
      <c r="F42" s="54"/>
      <c r="G42" s="58"/>
      <c r="H42" s="62"/>
      <c r="I42" s="8"/>
    </row>
    <row r="43" spans="1:9" x14ac:dyDescent="0.25">
      <c r="A43" s="5" t="s">
        <v>4</v>
      </c>
      <c r="B43" s="44">
        <v>0.51063829787234039</v>
      </c>
      <c r="C43" s="26">
        <v>552.39880924800002</v>
      </c>
      <c r="D43" s="26">
        <v>8.3310496406399999</v>
      </c>
      <c r="E43" s="26">
        <v>2.2791279542399998</v>
      </c>
      <c r="F43" s="54"/>
      <c r="G43" s="58"/>
      <c r="H43" s="62"/>
      <c r="I43" s="8"/>
    </row>
    <row r="44" spans="1:9" x14ac:dyDescent="0.25">
      <c r="A44" s="5" t="s">
        <v>5</v>
      </c>
      <c r="B44" s="44"/>
      <c r="C44" s="26"/>
      <c r="D44" s="26"/>
      <c r="E44" s="26"/>
      <c r="F44" s="54"/>
      <c r="G44" s="58"/>
      <c r="H44" s="62"/>
      <c r="I44" s="8"/>
    </row>
    <row r="45" spans="1:9" x14ac:dyDescent="0.25">
      <c r="A45" s="5" t="s">
        <v>6</v>
      </c>
      <c r="B45" s="44">
        <v>0.34443168771526983</v>
      </c>
      <c r="C45" s="26">
        <v>3025.9608432</v>
      </c>
      <c r="D45" s="26">
        <v>59.006236442400002</v>
      </c>
      <c r="E45" s="26">
        <v>1.3520250576000004</v>
      </c>
      <c r="F45" s="54"/>
      <c r="G45" s="58"/>
      <c r="H45" s="62"/>
      <c r="I45" s="8"/>
    </row>
    <row r="46" spans="1:9" x14ac:dyDescent="0.25">
      <c r="A46" s="5" t="s">
        <v>7</v>
      </c>
      <c r="B46" s="44"/>
      <c r="C46" s="26">
        <v>1308.2451985920002</v>
      </c>
      <c r="D46" s="26">
        <v>25.01890178016</v>
      </c>
      <c r="E46" s="26">
        <v>0</v>
      </c>
      <c r="F46" s="55"/>
      <c r="G46" s="59"/>
      <c r="H46" s="63"/>
      <c r="I46" s="8"/>
    </row>
    <row r="47" spans="1:9" x14ac:dyDescent="0.25">
      <c r="A47" s="5" t="s">
        <v>8</v>
      </c>
      <c r="B47" s="44"/>
      <c r="C47" s="26">
        <v>2866.2931221120002</v>
      </c>
      <c r="D47" s="26">
        <v>46.812258065759998</v>
      </c>
      <c r="E47" s="26">
        <v>0</v>
      </c>
      <c r="F47" s="54"/>
      <c r="G47" s="58"/>
      <c r="H47" s="62"/>
      <c r="I47" s="8"/>
    </row>
    <row r="48" spans="1:9" x14ac:dyDescent="0.25">
      <c r="A48" s="5" t="s">
        <v>9</v>
      </c>
      <c r="B48" s="44"/>
      <c r="C48" s="26">
        <v>1402.8869526240001</v>
      </c>
      <c r="D48" s="26">
        <v>9.3804786139200012</v>
      </c>
      <c r="E48" s="26">
        <v>1.6739357856000001</v>
      </c>
      <c r="F48" s="54"/>
      <c r="G48" s="58"/>
      <c r="H48" s="62"/>
      <c r="I48" s="8"/>
    </row>
    <row r="49" spans="1:9" x14ac:dyDescent="0.25">
      <c r="A49" s="5" t="s">
        <v>10</v>
      </c>
      <c r="B49" s="44">
        <v>0.26666666666666666</v>
      </c>
      <c r="C49" s="26">
        <v>2372.48206536</v>
      </c>
      <c r="D49" s="26">
        <v>66.822228918240015</v>
      </c>
      <c r="E49" s="26">
        <v>3.3285569275200002</v>
      </c>
      <c r="F49" s="54"/>
      <c r="G49" s="58"/>
      <c r="H49" s="62"/>
      <c r="I49" s="8"/>
    </row>
    <row r="50" spans="1:9" x14ac:dyDescent="0.25">
      <c r="A50" s="5" t="s">
        <v>11</v>
      </c>
      <c r="B50" s="44"/>
      <c r="C50" s="26"/>
      <c r="D50" s="26"/>
      <c r="E50" s="26"/>
      <c r="F50" s="54"/>
      <c r="G50" s="58"/>
      <c r="H50" s="62"/>
      <c r="I50" s="8"/>
    </row>
    <row r="51" spans="1:9" x14ac:dyDescent="0.25">
      <c r="A51" s="5" t="s">
        <v>12</v>
      </c>
      <c r="B51" s="44"/>
      <c r="C51" s="26"/>
      <c r="D51" s="26"/>
      <c r="E51" s="26"/>
      <c r="F51" s="54"/>
      <c r="G51" s="58"/>
      <c r="H51" s="62"/>
      <c r="I51" s="12"/>
    </row>
    <row r="52" spans="1:9" x14ac:dyDescent="0.25">
      <c r="A52" s="5" t="s">
        <v>13</v>
      </c>
      <c r="B52" s="44"/>
      <c r="C52" s="26"/>
      <c r="D52" s="26"/>
      <c r="E52" s="26"/>
      <c r="F52" s="54"/>
      <c r="G52" s="58"/>
      <c r="H52" s="62"/>
      <c r="I52" s="8"/>
    </row>
    <row r="53" spans="1:9" ht="15.75" thickBot="1" x14ac:dyDescent="0.3">
      <c r="A53" s="13" t="s">
        <v>14</v>
      </c>
      <c r="B53" s="47"/>
      <c r="C53" s="50"/>
      <c r="D53" s="50"/>
      <c r="E53" s="50"/>
      <c r="F53" s="56"/>
      <c r="G53" s="60"/>
      <c r="H53" s="64"/>
      <c r="I53" s="15"/>
    </row>
    <row r="55" spans="1:9" ht="15.75" thickBot="1" x14ac:dyDescent="0.3">
      <c r="A55" s="1" t="s">
        <v>44</v>
      </c>
    </row>
    <row r="56" spans="1:9" x14ac:dyDescent="0.25">
      <c r="A56" s="2"/>
      <c r="B56" s="3" t="s">
        <v>0</v>
      </c>
      <c r="C56" s="3" t="s">
        <v>99</v>
      </c>
      <c r="D56" s="3" t="s">
        <v>100</v>
      </c>
      <c r="E56" s="3" t="s">
        <v>101</v>
      </c>
      <c r="F56" s="3" t="s">
        <v>63</v>
      </c>
      <c r="G56" s="19" t="s">
        <v>15</v>
      </c>
      <c r="H56" s="19" t="s">
        <v>51</v>
      </c>
      <c r="I56" s="4" t="s">
        <v>2</v>
      </c>
    </row>
    <row r="57" spans="1:9" x14ac:dyDescent="0.25">
      <c r="A57" s="5" t="s">
        <v>56</v>
      </c>
      <c r="B57" s="6"/>
      <c r="C57" s="26"/>
      <c r="D57" s="26"/>
      <c r="E57" s="26"/>
      <c r="F57" s="6"/>
      <c r="G57" s="20"/>
      <c r="H57" s="20"/>
      <c r="I57" s="8"/>
    </row>
    <row r="58" spans="1:9" x14ac:dyDescent="0.25">
      <c r="A58" s="5" t="s">
        <v>57</v>
      </c>
      <c r="B58" s="6">
        <v>0.47</v>
      </c>
      <c r="C58" s="26"/>
      <c r="D58" s="26"/>
      <c r="E58" s="26"/>
      <c r="F58" s="6">
        <v>40</v>
      </c>
      <c r="G58" s="20"/>
      <c r="H58" s="20">
        <v>36</v>
      </c>
      <c r="I58" s="8"/>
    </row>
    <row r="59" spans="1:9" x14ac:dyDescent="0.25">
      <c r="A59" s="5" t="s">
        <v>3</v>
      </c>
      <c r="B59" s="6">
        <v>0.38</v>
      </c>
      <c r="C59" s="26"/>
      <c r="D59" s="26"/>
      <c r="E59" s="26"/>
      <c r="F59" s="6">
        <v>25</v>
      </c>
      <c r="G59" s="20"/>
      <c r="H59" s="20">
        <v>12</v>
      </c>
      <c r="I59" s="8"/>
    </row>
    <row r="60" spans="1:9" x14ac:dyDescent="0.25">
      <c r="A60" s="5" t="s">
        <v>4</v>
      </c>
      <c r="B60" s="6">
        <v>0.57999999999999996</v>
      </c>
      <c r="C60" s="26"/>
      <c r="D60" s="26"/>
      <c r="E60" s="26"/>
      <c r="F60" s="6">
        <v>25</v>
      </c>
      <c r="G60" s="20"/>
      <c r="H60" s="20">
        <v>36</v>
      </c>
      <c r="I60" s="8"/>
    </row>
    <row r="61" spans="1:9" x14ac:dyDescent="0.25">
      <c r="A61" s="5" t="s">
        <v>5</v>
      </c>
      <c r="B61" s="6">
        <v>0.45</v>
      </c>
      <c r="C61" s="26"/>
      <c r="D61" s="26"/>
      <c r="E61" s="26"/>
      <c r="F61" s="6">
        <v>25</v>
      </c>
      <c r="G61" s="20"/>
      <c r="H61" s="20">
        <v>12</v>
      </c>
      <c r="I61" s="8"/>
    </row>
    <row r="62" spans="1:9" x14ac:dyDescent="0.25">
      <c r="A62" s="5" t="s">
        <v>6</v>
      </c>
      <c r="B62" s="6"/>
      <c r="C62" s="26"/>
      <c r="D62" s="26"/>
      <c r="E62" s="26"/>
      <c r="F62" s="6">
        <v>40</v>
      </c>
      <c r="G62" s="20"/>
      <c r="H62" s="20">
        <v>72</v>
      </c>
      <c r="I62" s="8"/>
    </row>
    <row r="63" spans="1:9" x14ac:dyDescent="0.25">
      <c r="A63" s="5" t="s">
        <v>7</v>
      </c>
      <c r="B63" s="7"/>
      <c r="C63" s="26"/>
      <c r="D63" s="26"/>
      <c r="E63" s="49"/>
      <c r="F63" s="7">
        <v>20</v>
      </c>
      <c r="G63" s="21"/>
      <c r="H63" s="21">
        <v>12</v>
      </c>
      <c r="I63" s="8"/>
    </row>
    <row r="64" spans="1:9" x14ac:dyDescent="0.25">
      <c r="A64" s="5" t="s">
        <v>8</v>
      </c>
      <c r="B64" s="7"/>
      <c r="C64" s="26"/>
      <c r="D64" s="26"/>
      <c r="E64" s="49"/>
      <c r="F64" s="6">
        <v>20</v>
      </c>
      <c r="G64" s="20"/>
      <c r="H64" s="20">
        <v>24</v>
      </c>
      <c r="I64" s="8"/>
    </row>
    <row r="65" spans="1:9" x14ac:dyDescent="0.25">
      <c r="A65" s="5" t="s">
        <v>9</v>
      </c>
      <c r="B65" s="7"/>
      <c r="C65" s="26"/>
      <c r="D65" s="26"/>
      <c r="E65" s="49"/>
      <c r="F65" s="6">
        <v>50</v>
      </c>
      <c r="G65" s="20"/>
      <c r="H65" s="20">
        <v>48</v>
      </c>
      <c r="I65" s="8"/>
    </row>
    <row r="66" spans="1:9" x14ac:dyDescent="0.25">
      <c r="A66" s="5" t="s">
        <v>10</v>
      </c>
      <c r="B66" s="6"/>
      <c r="C66" s="26"/>
      <c r="D66" s="26"/>
      <c r="E66" s="26"/>
      <c r="F66" s="6">
        <v>30</v>
      </c>
      <c r="G66" s="20"/>
      <c r="H66" s="20">
        <v>12</v>
      </c>
      <c r="I66" s="8"/>
    </row>
    <row r="67" spans="1:9" x14ac:dyDescent="0.25">
      <c r="A67" s="5" t="s">
        <v>11</v>
      </c>
      <c r="B67" s="6"/>
      <c r="C67" s="26"/>
      <c r="D67" s="26"/>
      <c r="E67" s="26"/>
      <c r="F67" s="6"/>
      <c r="G67" s="20"/>
      <c r="H67" s="20"/>
      <c r="I67" s="8"/>
    </row>
    <row r="68" spans="1:9" x14ac:dyDescent="0.25">
      <c r="A68" s="5" t="s">
        <v>12</v>
      </c>
      <c r="B68" s="6"/>
      <c r="C68" s="26"/>
      <c r="D68" s="26"/>
      <c r="E68" s="26"/>
      <c r="F68" s="6"/>
      <c r="G68" s="20"/>
      <c r="H68" s="20"/>
      <c r="I68" s="12"/>
    </row>
    <row r="69" spans="1:9" x14ac:dyDescent="0.25">
      <c r="A69" s="5" t="s">
        <v>13</v>
      </c>
      <c r="B69" s="6"/>
      <c r="C69" s="26"/>
      <c r="D69" s="26"/>
      <c r="E69" s="26"/>
      <c r="F69" s="6"/>
      <c r="G69" s="20"/>
      <c r="H69" s="20"/>
      <c r="I69" s="8"/>
    </row>
    <row r="70" spans="1:9" ht="15.75" thickBot="1" x14ac:dyDescent="0.3">
      <c r="A70" s="13" t="s">
        <v>14</v>
      </c>
      <c r="B70" s="14"/>
      <c r="C70" s="50"/>
      <c r="D70" s="50"/>
      <c r="E70" s="50"/>
      <c r="F70" s="14"/>
      <c r="G70" s="22"/>
      <c r="H70" s="22"/>
      <c r="I70" s="15"/>
    </row>
    <row r="72" spans="1:9" ht="15.75" thickBot="1" x14ac:dyDescent="0.3">
      <c r="A72" s="1" t="s">
        <v>44</v>
      </c>
    </row>
    <row r="73" spans="1:9" x14ac:dyDescent="0.25">
      <c r="A73" s="2"/>
      <c r="B73" s="3" t="s">
        <v>0</v>
      </c>
      <c r="C73" s="3" t="s">
        <v>99</v>
      </c>
      <c r="D73" s="3" t="s">
        <v>100</v>
      </c>
      <c r="E73" s="3" t="s">
        <v>101</v>
      </c>
      <c r="F73" s="3" t="s">
        <v>63</v>
      </c>
      <c r="G73" s="19" t="s">
        <v>15</v>
      </c>
      <c r="H73" s="19" t="s">
        <v>51</v>
      </c>
      <c r="I73" s="4" t="s">
        <v>2</v>
      </c>
    </row>
    <row r="74" spans="1:9" x14ac:dyDescent="0.25">
      <c r="A74" s="5" t="s">
        <v>56</v>
      </c>
      <c r="B74" s="44"/>
      <c r="C74" s="26"/>
      <c r="D74" s="26"/>
      <c r="E74" s="26"/>
      <c r="F74" s="54"/>
      <c r="G74" s="58"/>
      <c r="H74" s="62"/>
      <c r="I74" s="8"/>
    </row>
    <row r="75" spans="1:9" x14ac:dyDescent="0.25">
      <c r="A75" s="5" t="s">
        <v>57</v>
      </c>
      <c r="B75" s="44"/>
      <c r="C75" s="26"/>
      <c r="D75" s="26"/>
      <c r="E75" s="26"/>
      <c r="F75" s="54"/>
      <c r="G75" s="58"/>
      <c r="H75" s="62"/>
      <c r="I75" s="8"/>
    </row>
    <row r="76" spans="1:9" x14ac:dyDescent="0.25">
      <c r="A76" s="5" t="s">
        <v>3</v>
      </c>
      <c r="B76" s="44"/>
      <c r="C76" s="26"/>
      <c r="D76" s="26"/>
      <c r="E76" s="26"/>
      <c r="F76" s="54"/>
      <c r="G76" s="58"/>
      <c r="H76" s="62"/>
      <c r="I76" s="8"/>
    </row>
    <row r="77" spans="1:9" x14ac:dyDescent="0.25">
      <c r="A77" s="5" t="s">
        <v>4</v>
      </c>
      <c r="B77" s="44"/>
      <c r="C77" s="26"/>
      <c r="D77" s="26"/>
      <c r="E77" s="26"/>
      <c r="F77" s="54"/>
      <c r="G77" s="58"/>
      <c r="H77" s="62"/>
      <c r="I77" s="8"/>
    </row>
    <row r="78" spans="1:9" x14ac:dyDescent="0.25">
      <c r="A78" s="5" t="s">
        <v>5</v>
      </c>
      <c r="B78" s="44"/>
      <c r="C78" s="26"/>
      <c r="D78" s="26"/>
      <c r="E78" s="26"/>
      <c r="F78" s="54"/>
      <c r="G78" s="58"/>
      <c r="H78" s="62"/>
      <c r="I78" s="8"/>
    </row>
    <row r="79" spans="1:9" x14ac:dyDescent="0.25">
      <c r="A79" s="5" t="s">
        <v>6</v>
      </c>
      <c r="B79" s="44"/>
      <c r="C79" s="26"/>
      <c r="D79" s="26"/>
      <c r="E79" s="26"/>
      <c r="F79" s="54"/>
      <c r="G79" s="58"/>
      <c r="H79" s="62"/>
      <c r="I79" s="8"/>
    </row>
    <row r="80" spans="1:9" x14ac:dyDescent="0.25">
      <c r="A80" s="5" t="s">
        <v>7</v>
      </c>
      <c r="B80" s="46"/>
      <c r="C80" s="26"/>
      <c r="D80" s="26"/>
      <c r="E80" s="49"/>
      <c r="F80" s="55"/>
      <c r="G80" s="59"/>
      <c r="H80" s="63"/>
      <c r="I80" s="8"/>
    </row>
    <row r="81" spans="1:9" x14ac:dyDescent="0.25">
      <c r="A81" s="5" t="s">
        <v>8</v>
      </c>
      <c r="B81" s="46"/>
      <c r="C81" s="26"/>
      <c r="D81" s="26"/>
      <c r="E81" s="49"/>
      <c r="F81" s="54"/>
      <c r="G81" s="58"/>
      <c r="H81" s="62"/>
      <c r="I81" s="8"/>
    </row>
    <row r="82" spans="1:9" x14ac:dyDescent="0.25">
      <c r="A82" s="5" t="s">
        <v>9</v>
      </c>
      <c r="B82" s="46"/>
      <c r="C82" s="26"/>
      <c r="D82" s="26"/>
      <c r="E82" s="49"/>
      <c r="F82" s="54"/>
      <c r="G82" s="58"/>
      <c r="H82" s="62"/>
      <c r="I82" s="8"/>
    </row>
    <row r="83" spans="1:9" x14ac:dyDescent="0.25">
      <c r="A83" s="5" t="s">
        <v>10</v>
      </c>
      <c r="B83" s="44"/>
      <c r="C83" s="26"/>
      <c r="D83" s="26"/>
      <c r="E83" s="26"/>
      <c r="F83" s="54"/>
      <c r="G83" s="58"/>
      <c r="H83" s="62"/>
      <c r="I83" s="8"/>
    </row>
    <row r="84" spans="1:9" x14ac:dyDescent="0.25">
      <c r="A84" s="5" t="s">
        <v>11</v>
      </c>
      <c r="B84" s="44"/>
      <c r="C84" s="26"/>
      <c r="D84" s="26"/>
      <c r="E84" s="26"/>
      <c r="F84" s="54"/>
      <c r="G84" s="58"/>
      <c r="H84" s="62"/>
      <c r="I84" s="8"/>
    </row>
    <row r="85" spans="1:9" x14ac:dyDescent="0.25">
      <c r="A85" s="5" t="s">
        <v>12</v>
      </c>
      <c r="B85" s="44"/>
      <c r="C85" s="26"/>
      <c r="D85" s="26"/>
      <c r="E85" s="26"/>
      <c r="F85" s="54"/>
      <c r="G85" s="58"/>
      <c r="H85" s="62"/>
      <c r="I85" s="12"/>
    </row>
    <row r="86" spans="1:9" x14ac:dyDescent="0.25">
      <c r="A86" s="5" t="s">
        <v>13</v>
      </c>
      <c r="B86" s="44"/>
      <c r="C86" s="26"/>
      <c r="D86" s="26"/>
      <c r="E86" s="26"/>
      <c r="F86" s="54"/>
      <c r="G86" s="58"/>
      <c r="H86" s="62"/>
      <c r="I86" s="8"/>
    </row>
    <row r="87" spans="1:9" ht="15.75" thickBot="1" x14ac:dyDescent="0.3">
      <c r="A87" s="13" t="s">
        <v>14</v>
      </c>
      <c r="B87" s="47"/>
      <c r="C87" s="50"/>
      <c r="D87" s="50"/>
      <c r="E87" s="50"/>
      <c r="F87" s="56"/>
      <c r="G87" s="60"/>
      <c r="H87" s="64"/>
      <c r="I87" s="15"/>
    </row>
    <row r="89" spans="1:9" ht="15.75" thickBot="1" x14ac:dyDescent="0.3">
      <c r="A89" s="1" t="s">
        <v>44</v>
      </c>
    </row>
    <row r="90" spans="1:9" x14ac:dyDescent="0.25">
      <c r="A90" s="2"/>
      <c r="B90" s="3" t="s">
        <v>0</v>
      </c>
      <c r="C90" s="3" t="s">
        <v>99</v>
      </c>
      <c r="D90" s="3" t="s">
        <v>100</v>
      </c>
      <c r="E90" s="3" t="s">
        <v>101</v>
      </c>
      <c r="F90" s="3" t="s">
        <v>63</v>
      </c>
      <c r="G90" s="19" t="s">
        <v>15</v>
      </c>
      <c r="H90" s="19" t="s">
        <v>51</v>
      </c>
      <c r="I90" s="4" t="s">
        <v>2</v>
      </c>
    </row>
    <row r="91" spans="1:9" x14ac:dyDescent="0.25">
      <c r="A91" s="5" t="s">
        <v>56</v>
      </c>
      <c r="B91" s="44">
        <v>0.39130434782608697</v>
      </c>
      <c r="C91" s="26">
        <v>1409.1808600799998</v>
      </c>
      <c r="D91" s="26">
        <v>21.595696680726</v>
      </c>
      <c r="E91" s="26">
        <v>1.0392708843089999</v>
      </c>
      <c r="F91" s="6">
        <v>60</v>
      </c>
      <c r="G91" s="6">
        <v>0.85</v>
      </c>
      <c r="H91" s="62"/>
      <c r="I91" s="8"/>
    </row>
    <row r="92" spans="1:9" x14ac:dyDescent="0.25">
      <c r="A92" s="5" t="s">
        <v>57</v>
      </c>
      <c r="B92" s="44">
        <v>0.39130434782608697</v>
      </c>
      <c r="C92" s="26">
        <v>1409.1808600799998</v>
      </c>
      <c r="D92" s="26">
        <v>21.595696680726</v>
      </c>
      <c r="E92" s="26">
        <v>1.0392708843089999</v>
      </c>
      <c r="F92" s="6">
        <v>60</v>
      </c>
      <c r="G92" s="6">
        <v>0.85</v>
      </c>
      <c r="H92" s="62"/>
      <c r="I92" s="8"/>
    </row>
    <row r="93" spans="1:9" x14ac:dyDescent="0.25">
      <c r="A93" s="5" t="s">
        <v>3</v>
      </c>
      <c r="B93" s="44">
        <v>0.4044943820224719</v>
      </c>
      <c r="C93" s="26">
        <v>457.98377952599998</v>
      </c>
      <c r="D93" s="26">
        <v>4.0396517988960001</v>
      </c>
      <c r="E93" s="26">
        <v>1.7145033797639999</v>
      </c>
      <c r="F93" s="6">
        <v>30</v>
      </c>
      <c r="G93" s="6">
        <v>0.88</v>
      </c>
      <c r="H93" s="62"/>
      <c r="I93" s="8"/>
    </row>
    <row r="94" spans="1:9" x14ac:dyDescent="0.25">
      <c r="A94" s="5" t="s">
        <v>4</v>
      </c>
      <c r="B94" s="44">
        <v>0.5240174672489083</v>
      </c>
      <c r="C94" s="26"/>
      <c r="D94" s="26">
        <v>8.8073803754999993</v>
      </c>
      <c r="E94" s="26">
        <v>1.8378067050210001</v>
      </c>
      <c r="F94" s="6">
        <v>30</v>
      </c>
      <c r="G94" s="6">
        <v>0.85</v>
      </c>
      <c r="H94" s="62"/>
      <c r="I94" s="8"/>
    </row>
    <row r="95" spans="1:9" x14ac:dyDescent="0.25">
      <c r="A95" s="5" t="s">
        <v>5</v>
      </c>
      <c r="B95" s="44"/>
      <c r="C95" s="26"/>
      <c r="D95" s="26"/>
      <c r="E95" s="26"/>
      <c r="F95" s="6"/>
      <c r="G95" s="6"/>
      <c r="H95" s="62"/>
      <c r="I95" s="8"/>
    </row>
    <row r="96" spans="1:9" x14ac:dyDescent="0.25">
      <c r="A96" s="5" t="s">
        <v>6</v>
      </c>
      <c r="B96" s="44">
        <v>0.34615384615384615</v>
      </c>
      <c r="C96" s="26">
        <v>1937.6236826099998</v>
      </c>
      <c r="D96" s="26">
        <v>55.057870520708995</v>
      </c>
      <c r="E96" s="26">
        <v>0.30532251968400004</v>
      </c>
      <c r="F96" s="6">
        <v>60</v>
      </c>
      <c r="G96" s="6">
        <v>0.9</v>
      </c>
      <c r="H96" s="62"/>
      <c r="I96" s="8"/>
    </row>
    <row r="97" spans="1:9" x14ac:dyDescent="0.25">
      <c r="A97" s="5" t="s">
        <v>7</v>
      </c>
      <c r="B97" s="44"/>
      <c r="C97" s="26">
        <v>998.16977588999998</v>
      </c>
      <c r="D97" s="26">
        <v>7.0341611265659996</v>
      </c>
      <c r="E97" s="26">
        <v>3.059096783757</v>
      </c>
      <c r="F97" s="6">
        <v>20</v>
      </c>
      <c r="G97" s="6">
        <v>0.43</v>
      </c>
      <c r="H97" s="63"/>
      <c r="I97" s="8"/>
    </row>
    <row r="98" spans="1:9" x14ac:dyDescent="0.25">
      <c r="A98" s="5" t="s">
        <v>8</v>
      </c>
      <c r="B98" s="44"/>
      <c r="C98" s="26">
        <v>1409.1808600799998</v>
      </c>
      <c r="D98" s="26">
        <v>9.1772903512710009</v>
      </c>
      <c r="E98" s="26">
        <v>9.7879353906390012</v>
      </c>
      <c r="F98" s="6">
        <v>20</v>
      </c>
      <c r="G98" s="6">
        <v>0.45</v>
      </c>
      <c r="H98" s="62"/>
      <c r="I98" s="8"/>
    </row>
    <row r="99" spans="1:9" x14ac:dyDescent="0.25">
      <c r="A99" s="5" t="s">
        <v>9</v>
      </c>
      <c r="B99" s="44"/>
      <c r="C99" s="26"/>
      <c r="D99" s="26"/>
      <c r="E99" s="26"/>
      <c r="F99" s="6"/>
      <c r="G99" s="6"/>
      <c r="H99" s="62"/>
      <c r="I99" s="8"/>
    </row>
    <row r="100" spans="1:9" x14ac:dyDescent="0.25">
      <c r="A100" s="5" t="s">
        <v>10</v>
      </c>
      <c r="B100" s="44">
        <v>0.24827586206896551</v>
      </c>
      <c r="C100" s="26">
        <v>1702.76020593</v>
      </c>
      <c r="D100" s="26">
        <v>42.821483385681006</v>
      </c>
      <c r="E100" s="26">
        <v>6.118193567514</v>
      </c>
      <c r="F100" s="6">
        <v>45</v>
      </c>
      <c r="G100" s="6">
        <v>0.84</v>
      </c>
      <c r="H100" s="62"/>
      <c r="I100" s="8"/>
    </row>
    <row r="101" spans="1:9" x14ac:dyDescent="0.25">
      <c r="A101" s="5" t="s">
        <v>11</v>
      </c>
      <c r="B101" s="44"/>
      <c r="C101" s="26"/>
      <c r="D101" s="26"/>
      <c r="E101" s="26"/>
      <c r="F101" s="6"/>
      <c r="G101" s="6"/>
      <c r="H101" s="62"/>
      <c r="I101" s="8"/>
    </row>
    <row r="102" spans="1:9" x14ac:dyDescent="0.25">
      <c r="A102" s="5" t="s">
        <v>12</v>
      </c>
      <c r="B102" s="44"/>
      <c r="C102" s="26"/>
      <c r="D102" s="26"/>
      <c r="E102" s="26"/>
      <c r="F102" s="6"/>
      <c r="G102" s="6"/>
      <c r="H102" s="62"/>
      <c r="I102" s="12"/>
    </row>
    <row r="103" spans="1:9" x14ac:dyDescent="0.25">
      <c r="A103" s="5" t="s">
        <v>13</v>
      </c>
      <c r="B103" s="44"/>
      <c r="C103" s="26"/>
      <c r="D103" s="26"/>
      <c r="E103" s="26"/>
      <c r="F103" s="6"/>
      <c r="G103" s="6"/>
      <c r="H103" s="62"/>
      <c r="I103" s="8"/>
    </row>
    <row r="104" spans="1:9" ht="15.75" thickBot="1" x14ac:dyDescent="0.3">
      <c r="A104" s="13" t="s">
        <v>14</v>
      </c>
      <c r="B104" s="45"/>
      <c r="C104" s="65"/>
      <c r="D104" s="65"/>
      <c r="E104" s="65"/>
      <c r="F104" s="66"/>
      <c r="G104" s="66"/>
      <c r="H104" s="64"/>
      <c r="I104" s="15"/>
    </row>
    <row r="106" spans="1:9" ht="15.75" thickBot="1" x14ac:dyDescent="0.3">
      <c r="A106" s="1" t="s">
        <v>44</v>
      </c>
    </row>
    <row r="107" spans="1:9" x14ac:dyDescent="0.25">
      <c r="A107" s="2"/>
      <c r="B107" s="3" t="s">
        <v>0</v>
      </c>
      <c r="C107" s="3" t="s">
        <v>99</v>
      </c>
      <c r="D107" s="3" t="s">
        <v>100</v>
      </c>
      <c r="E107" s="3" t="s">
        <v>101</v>
      </c>
      <c r="F107" s="3" t="s">
        <v>63</v>
      </c>
      <c r="G107" s="19" t="s">
        <v>15</v>
      </c>
      <c r="H107" s="19" t="s">
        <v>51</v>
      </c>
      <c r="I107" s="4" t="s">
        <v>2</v>
      </c>
    </row>
    <row r="108" spans="1:9" x14ac:dyDescent="0.25">
      <c r="A108" s="5" t="s">
        <v>56</v>
      </c>
      <c r="B108" s="44">
        <v>0.33</v>
      </c>
      <c r="C108" s="26">
        <v>967.57199999999989</v>
      </c>
      <c r="D108" s="26">
        <v>21.5016</v>
      </c>
      <c r="E108" s="26">
        <v>0.30355199999999999</v>
      </c>
      <c r="F108" s="54">
        <v>25</v>
      </c>
      <c r="G108" s="58">
        <v>0.93</v>
      </c>
      <c r="H108" s="62"/>
      <c r="I108" s="8"/>
    </row>
    <row r="109" spans="1:9" x14ac:dyDescent="0.25">
      <c r="A109" s="5" t="s">
        <v>57</v>
      </c>
      <c r="B109" s="44">
        <v>0.47</v>
      </c>
      <c r="C109" s="26">
        <v>1062.432</v>
      </c>
      <c r="D109" s="26">
        <v>32.884799999999998</v>
      </c>
      <c r="E109" s="26">
        <v>0.39208799999999999</v>
      </c>
      <c r="F109" s="54">
        <v>50</v>
      </c>
      <c r="G109" s="58">
        <v>0.9</v>
      </c>
      <c r="H109" s="62"/>
      <c r="I109" s="8"/>
    </row>
    <row r="110" spans="1:9" x14ac:dyDescent="0.25">
      <c r="A110" s="5" t="s">
        <v>3</v>
      </c>
      <c r="B110" s="44">
        <v>0.26</v>
      </c>
      <c r="C110" s="26">
        <v>462.91679999999997</v>
      </c>
      <c r="D110" s="26">
        <v>0.54386400000000001</v>
      </c>
      <c r="E110" s="26">
        <v>1.947792</v>
      </c>
      <c r="F110" s="54">
        <v>20</v>
      </c>
      <c r="G110" s="58">
        <v>0.56999999999999995</v>
      </c>
      <c r="H110" s="62"/>
      <c r="I110" s="8"/>
    </row>
    <row r="111" spans="1:9" x14ac:dyDescent="0.25">
      <c r="A111" s="5" t="s">
        <v>4</v>
      </c>
      <c r="B111" s="44">
        <v>0.49</v>
      </c>
      <c r="C111" s="26">
        <v>505.91999999999996</v>
      </c>
      <c r="D111" s="26">
        <v>8.8536000000000001</v>
      </c>
      <c r="E111" s="26">
        <v>0.70828800000000003</v>
      </c>
      <c r="F111" s="54">
        <v>30</v>
      </c>
      <c r="G111" s="58">
        <v>0.83</v>
      </c>
      <c r="H111" s="62"/>
      <c r="I111" s="8"/>
    </row>
    <row r="112" spans="1:9" x14ac:dyDescent="0.25">
      <c r="A112" s="5" t="s">
        <v>5</v>
      </c>
      <c r="B112" s="44">
        <v>0.33</v>
      </c>
      <c r="C112" s="26">
        <v>632.4</v>
      </c>
      <c r="D112" s="26">
        <v>0.54386400000000001</v>
      </c>
      <c r="E112" s="26">
        <v>1.568352</v>
      </c>
      <c r="F112" s="54">
        <v>20</v>
      </c>
      <c r="G112" s="58">
        <v>0.7</v>
      </c>
      <c r="H112" s="62"/>
      <c r="I112" s="8"/>
    </row>
    <row r="113" spans="1:9" x14ac:dyDescent="0.25">
      <c r="A113" s="5" t="s">
        <v>6</v>
      </c>
      <c r="B113" s="44">
        <v>0.32</v>
      </c>
      <c r="C113" s="26">
        <v>3035.52</v>
      </c>
      <c r="D113" s="26">
        <v>54.386399999999995</v>
      </c>
      <c r="E113" s="26">
        <v>6.3240000000000005E-2</v>
      </c>
      <c r="F113" s="54">
        <v>40</v>
      </c>
      <c r="G113" s="58">
        <v>0.82</v>
      </c>
      <c r="H113" s="62"/>
      <c r="I113" s="8"/>
    </row>
    <row r="114" spans="1:9" x14ac:dyDescent="0.25">
      <c r="A114" s="5" t="s">
        <v>7</v>
      </c>
      <c r="B114" s="46">
        <v>1</v>
      </c>
      <c r="C114" s="26">
        <v>853.7399999999999</v>
      </c>
      <c r="D114" s="26">
        <v>45.532799999999995</v>
      </c>
      <c r="E114" s="26">
        <v>0</v>
      </c>
      <c r="F114" s="55">
        <v>25</v>
      </c>
      <c r="G114" s="59">
        <v>0.23</v>
      </c>
      <c r="H114" s="63"/>
      <c r="I114" s="8"/>
    </row>
    <row r="115" spans="1:9" x14ac:dyDescent="0.25">
      <c r="A115" s="5" t="s">
        <v>8</v>
      </c>
      <c r="B115" s="46">
        <v>1</v>
      </c>
      <c r="C115" s="26">
        <v>1874.4335999999998</v>
      </c>
      <c r="D115" s="26">
        <v>44.268000000000001</v>
      </c>
      <c r="E115" s="26">
        <v>0</v>
      </c>
      <c r="F115" s="54">
        <v>25</v>
      </c>
      <c r="G115" s="58">
        <v>0.21</v>
      </c>
      <c r="H115" s="62"/>
      <c r="I115" s="8"/>
    </row>
    <row r="116" spans="1:9" x14ac:dyDescent="0.25">
      <c r="A116" s="5" t="s">
        <v>9</v>
      </c>
      <c r="B116" s="46">
        <v>1</v>
      </c>
      <c r="C116" s="26">
        <v>1517.76</v>
      </c>
      <c r="D116" s="26">
        <v>151.77599999999998</v>
      </c>
      <c r="E116" s="26">
        <v>0</v>
      </c>
      <c r="F116" s="54">
        <v>40</v>
      </c>
      <c r="G116" s="58">
        <v>0.7</v>
      </c>
      <c r="H116" s="62"/>
      <c r="I116" s="8"/>
    </row>
    <row r="117" spans="1:9" x14ac:dyDescent="0.25">
      <c r="A117" s="5" t="s">
        <v>10</v>
      </c>
      <c r="B117" s="44">
        <v>0.48</v>
      </c>
      <c r="C117" s="26">
        <v>2643.4319999999998</v>
      </c>
      <c r="D117" s="26">
        <v>123.95039999999999</v>
      </c>
      <c r="E117" s="26">
        <v>25.295999999999999</v>
      </c>
      <c r="F117" s="54">
        <v>35</v>
      </c>
      <c r="G117" s="58">
        <v>0.83</v>
      </c>
      <c r="H117" s="62"/>
      <c r="I117" s="8"/>
    </row>
    <row r="118" spans="1:9" x14ac:dyDescent="0.25">
      <c r="A118" s="5" t="s">
        <v>11</v>
      </c>
      <c r="B118" s="48">
        <v>0.27</v>
      </c>
      <c r="C118" s="26">
        <v>847.41599999999994</v>
      </c>
      <c r="D118" s="26">
        <v>0.54386400000000001</v>
      </c>
      <c r="E118" s="26">
        <v>0</v>
      </c>
      <c r="F118" s="57">
        <v>20</v>
      </c>
      <c r="G118" s="61">
        <v>0.69</v>
      </c>
      <c r="H118" s="62"/>
      <c r="I118" s="8" t="s">
        <v>91</v>
      </c>
    </row>
    <row r="119" spans="1:9" x14ac:dyDescent="0.25">
      <c r="A119" s="5" t="s">
        <v>12</v>
      </c>
      <c r="B119" s="44">
        <v>1</v>
      </c>
      <c r="C119" s="26">
        <v>2041.3871999999999</v>
      </c>
      <c r="D119" s="26">
        <v>1.6442399999999999</v>
      </c>
      <c r="E119" s="26">
        <v>0.84741599999999995</v>
      </c>
      <c r="F119" s="54">
        <v>50</v>
      </c>
      <c r="G119" s="58">
        <v>0.77</v>
      </c>
      <c r="H119" s="62"/>
      <c r="I119" s="12"/>
    </row>
    <row r="120" spans="1:9" x14ac:dyDescent="0.25">
      <c r="A120" s="5" t="s">
        <v>13</v>
      </c>
      <c r="B120" s="44"/>
      <c r="C120" s="26"/>
      <c r="D120" s="26"/>
      <c r="E120" s="26"/>
      <c r="F120" s="54"/>
      <c r="G120" s="58"/>
      <c r="H120" s="62"/>
      <c r="I120" s="8"/>
    </row>
    <row r="121" spans="1:9" ht="15.75" thickBot="1" x14ac:dyDescent="0.3">
      <c r="A121" s="13" t="s">
        <v>14</v>
      </c>
      <c r="B121" s="47"/>
      <c r="C121" s="50"/>
      <c r="D121" s="50"/>
      <c r="E121" s="50"/>
      <c r="F121" s="56"/>
      <c r="G121" s="60"/>
      <c r="H121" s="64"/>
      <c r="I121" s="15"/>
    </row>
    <row r="123" spans="1:9" ht="15.75" thickBot="1" x14ac:dyDescent="0.3">
      <c r="A123" s="1" t="s">
        <v>44</v>
      </c>
    </row>
    <row r="124" spans="1:9" x14ac:dyDescent="0.25">
      <c r="A124" s="2"/>
      <c r="B124" s="3" t="s">
        <v>0</v>
      </c>
      <c r="C124" s="3" t="s">
        <v>99</v>
      </c>
      <c r="D124" s="3" t="s">
        <v>100</v>
      </c>
      <c r="E124" s="3" t="s">
        <v>101</v>
      </c>
      <c r="F124" s="3" t="s">
        <v>63</v>
      </c>
      <c r="G124" s="19" t="s">
        <v>15</v>
      </c>
      <c r="H124" s="19" t="s">
        <v>51</v>
      </c>
      <c r="I124" s="4" t="s">
        <v>2</v>
      </c>
    </row>
    <row r="125" spans="1:9" x14ac:dyDescent="0.25">
      <c r="A125" s="5" t="s">
        <v>56</v>
      </c>
      <c r="B125" s="44">
        <v>0.33</v>
      </c>
      <c r="C125" s="26">
        <v>967.57199999999989</v>
      </c>
      <c r="D125" s="26">
        <v>22.766399999999997</v>
      </c>
      <c r="E125" s="26">
        <v>0.31619999999999998</v>
      </c>
      <c r="F125" s="54">
        <v>25</v>
      </c>
      <c r="G125" s="58"/>
      <c r="H125" s="62"/>
      <c r="I125" s="8"/>
    </row>
    <row r="126" spans="1:9" x14ac:dyDescent="0.25">
      <c r="A126" s="5" t="s">
        <v>57</v>
      </c>
      <c r="B126" s="44"/>
      <c r="C126" s="26"/>
      <c r="D126" s="26"/>
      <c r="E126" s="26"/>
      <c r="F126" s="54"/>
      <c r="G126" s="58"/>
      <c r="H126" s="62"/>
      <c r="I126" s="8"/>
    </row>
    <row r="127" spans="1:9" x14ac:dyDescent="0.25">
      <c r="A127" s="5" t="s">
        <v>3</v>
      </c>
      <c r="B127" s="44">
        <v>0.25</v>
      </c>
      <c r="C127" s="26">
        <v>455.32799999999997</v>
      </c>
      <c r="D127" s="26">
        <v>0.54386400000000001</v>
      </c>
      <c r="E127" s="26">
        <v>1.947792</v>
      </c>
      <c r="F127" s="54">
        <v>20</v>
      </c>
      <c r="G127" s="58"/>
      <c r="H127" s="62"/>
      <c r="I127" s="8"/>
    </row>
    <row r="128" spans="1:9" x14ac:dyDescent="0.25">
      <c r="A128" s="5" t="s">
        <v>4</v>
      </c>
      <c r="B128" s="44">
        <v>0.49</v>
      </c>
      <c r="C128" s="26">
        <v>505.91999999999996</v>
      </c>
      <c r="D128" s="26">
        <v>8.8536000000000001</v>
      </c>
      <c r="E128" s="26">
        <v>0.70828800000000003</v>
      </c>
      <c r="F128" s="54">
        <v>30</v>
      </c>
      <c r="G128" s="58"/>
      <c r="H128" s="62"/>
      <c r="I128" s="8"/>
    </row>
    <row r="129" spans="1:9" x14ac:dyDescent="0.25">
      <c r="A129" s="5" t="s">
        <v>5</v>
      </c>
      <c r="B129" s="44">
        <v>0.45</v>
      </c>
      <c r="C129" s="26">
        <v>929.62799999999993</v>
      </c>
      <c r="D129" s="26">
        <v>3.7943999999999996</v>
      </c>
      <c r="E129" s="26">
        <v>3.1619999999999999</v>
      </c>
      <c r="F129" s="54">
        <v>25</v>
      </c>
      <c r="G129" s="58"/>
      <c r="H129" s="62"/>
      <c r="I129" s="8"/>
    </row>
    <row r="130" spans="1:9" x14ac:dyDescent="0.25">
      <c r="A130" s="5" t="s">
        <v>6</v>
      </c>
      <c r="B130" s="44">
        <v>0.32</v>
      </c>
      <c r="C130" s="26">
        <v>2909.04</v>
      </c>
      <c r="D130" s="26">
        <v>54.386399999999995</v>
      </c>
      <c r="E130" s="26">
        <v>6.3240000000000005E-2</v>
      </c>
      <c r="F130" s="54">
        <v>40</v>
      </c>
      <c r="G130" s="58"/>
      <c r="H130" s="62"/>
      <c r="I130" s="8"/>
    </row>
    <row r="131" spans="1:9" x14ac:dyDescent="0.25">
      <c r="A131" s="5" t="s">
        <v>7</v>
      </c>
      <c r="B131" s="46">
        <v>1</v>
      </c>
      <c r="C131" s="26">
        <v>853.7399999999999</v>
      </c>
      <c r="D131" s="26">
        <v>34.1496</v>
      </c>
      <c r="E131" s="26">
        <v>0</v>
      </c>
      <c r="F131" s="55">
        <v>20</v>
      </c>
      <c r="G131" s="59"/>
      <c r="H131" s="63"/>
      <c r="I131" s="8"/>
    </row>
    <row r="132" spans="1:9" x14ac:dyDescent="0.25">
      <c r="A132" s="5" t="s">
        <v>8</v>
      </c>
      <c r="B132" s="46">
        <v>1</v>
      </c>
      <c r="C132" s="26">
        <v>1770.7199999999998</v>
      </c>
      <c r="D132" s="26">
        <v>44.268000000000001</v>
      </c>
      <c r="E132" s="26">
        <v>0</v>
      </c>
      <c r="F132" s="54">
        <v>25</v>
      </c>
      <c r="G132" s="58"/>
      <c r="H132" s="62"/>
      <c r="I132" s="8"/>
    </row>
    <row r="133" spans="1:9" x14ac:dyDescent="0.25">
      <c r="A133" s="5" t="s">
        <v>9</v>
      </c>
      <c r="B133" s="46">
        <v>1</v>
      </c>
      <c r="C133" s="26">
        <v>1422.8999999999999</v>
      </c>
      <c r="D133" s="26">
        <v>145.452</v>
      </c>
      <c r="E133" s="26">
        <v>0</v>
      </c>
      <c r="F133" s="54">
        <v>40</v>
      </c>
      <c r="G133" s="58"/>
      <c r="H133" s="62"/>
      <c r="I133" s="8"/>
    </row>
    <row r="134" spans="1:9" x14ac:dyDescent="0.25">
      <c r="A134" s="5" t="s">
        <v>10</v>
      </c>
      <c r="B134" s="44">
        <v>0.33</v>
      </c>
      <c r="C134" s="26">
        <v>967.57199999999989</v>
      </c>
      <c r="D134" s="26">
        <v>22.766399999999997</v>
      </c>
      <c r="E134" s="26">
        <v>0.31619999999999998</v>
      </c>
      <c r="F134" s="54">
        <v>25</v>
      </c>
      <c r="G134" s="58"/>
      <c r="H134" s="62"/>
      <c r="I134" s="8"/>
    </row>
    <row r="135" spans="1:9" x14ac:dyDescent="0.25">
      <c r="A135" s="5" t="s">
        <v>11</v>
      </c>
      <c r="B135" s="44">
        <v>0.25</v>
      </c>
      <c r="C135" s="26">
        <v>803.14799999999991</v>
      </c>
      <c r="D135" s="26">
        <v>3.2631839999999999</v>
      </c>
      <c r="E135" s="26">
        <v>1.2268559999999999</v>
      </c>
      <c r="F135" s="54">
        <v>20</v>
      </c>
      <c r="G135" s="58"/>
      <c r="H135" s="62"/>
      <c r="I135" s="8"/>
    </row>
    <row r="136" spans="1:9" x14ac:dyDescent="0.25">
      <c r="A136" s="5" t="s">
        <v>12</v>
      </c>
      <c r="B136" s="44">
        <v>1</v>
      </c>
      <c r="C136" s="26">
        <v>2042.3990399999998</v>
      </c>
      <c r="D136" s="26">
        <v>0.97389599999999998</v>
      </c>
      <c r="E136" s="26">
        <v>1.6442399999999999</v>
      </c>
      <c r="F136" s="54">
        <v>50</v>
      </c>
      <c r="G136" s="58"/>
      <c r="H136" s="62"/>
      <c r="I136" s="12"/>
    </row>
    <row r="137" spans="1:9" x14ac:dyDescent="0.25">
      <c r="A137" s="5" t="s">
        <v>13</v>
      </c>
      <c r="B137" s="44">
        <v>1</v>
      </c>
      <c r="C137" s="26">
        <v>803.14799999999991</v>
      </c>
      <c r="D137" s="26">
        <v>1264.8</v>
      </c>
      <c r="E137" s="26">
        <v>1.2268559999999999</v>
      </c>
      <c r="F137" s="54">
        <v>20</v>
      </c>
      <c r="G137" s="58"/>
      <c r="H137" s="62"/>
      <c r="I137" s="8"/>
    </row>
    <row r="138" spans="1:9" ht="15.75" thickBot="1" x14ac:dyDescent="0.3">
      <c r="A138" s="13" t="s">
        <v>14</v>
      </c>
      <c r="B138" s="47">
        <v>1</v>
      </c>
      <c r="C138" s="50"/>
      <c r="D138" s="50"/>
      <c r="E138" s="50"/>
      <c r="F138" s="56">
        <v>50</v>
      </c>
      <c r="G138" s="60"/>
      <c r="H138" s="64"/>
      <c r="I138" s="15"/>
    </row>
    <row r="140" spans="1:9" ht="15.75" thickBot="1" x14ac:dyDescent="0.3">
      <c r="A140" s="1" t="s">
        <v>44</v>
      </c>
    </row>
    <row r="141" spans="1:9" x14ac:dyDescent="0.25">
      <c r="A141" s="2"/>
      <c r="B141" s="3" t="s">
        <v>0</v>
      </c>
      <c r="C141" s="3" t="s">
        <v>99</v>
      </c>
      <c r="D141" s="3" t="s">
        <v>100</v>
      </c>
      <c r="E141" s="3" t="s">
        <v>101</v>
      </c>
      <c r="F141" s="3" t="s">
        <v>63</v>
      </c>
      <c r="G141" s="19" t="s">
        <v>15</v>
      </c>
      <c r="H141" s="19" t="s">
        <v>51</v>
      </c>
      <c r="I141" s="4" t="s">
        <v>2</v>
      </c>
    </row>
    <row r="142" spans="1:9" x14ac:dyDescent="0.25">
      <c r="A142" s="5" t="s">
        <v>56</v>
      </c>
      <c r="B142" s="44">
        <v>0.3863075437278678</v>
      </c>
      <c r="C142" s="26">
        <v>998.16977588999998</v>
      </c>
      <c r="D142" s="26">
        <v>17.67347662017</v>
      </c>
      <c r="E142" s="26">
        <v>2.9475366323339998</v>
      </c>
      <c r="F142" s="6">
        <v>45</v>
      </c>
      <c r="G142" s="6">
        <v>0.8</v>
      </c>
      <c r="H142" s="62"/>
      <c r="I142" s="8"/>
    </row>
    <row r="143" spans="1:9" x14ac:dyDescent="0.25">
      <c r="A143" s="5" t="s">
        <v>57</v>
      </c>
      <c r="B143" s="44">
        <v>0.3863075437278678</v>
      </c>
      <c r="C143" s="26">
        <v>998.16977588999998</v>
      </c>
      <c r="D143" s="26">
        <v>17.67347662017</v>
      </c>
      <c r="E143" s="26">
        <v>2.9475366323339998</v>
      </c>
      <c r="F143" s="6">
        <v>45</v>
      </c>
      <c r="G143" s="6">
        <v>0.8</v>
      </c>
      <c r="H143" s="62"/>
      <c r="I143" s="8"/>
    </row>
    <row r="144" spans="1:9" x14ac:dyDescent="0.25">
      <c r="A144" s="5" t="s">
        <v>3</v>
      </c>
      <c r="B144" s="44">
        <v>0.40554241297735721</v>
      </c>
      <c r="C144" s="26">
        <v>322.93728043499999</v>
      </c>
      <c r="D144" s="26">
        <v>7.4275574500049997</v>
      </c>
      <c r="E144" s="26">
        <v>2.213588267709</v>
      </c>
      <c r="F144" s="6">
        <v>45</v>
      </c>
      <c r="G144" s="6"/>
      <c r="H144" s="62"/>
      <c r="I144" s="8"/>
    </row>
    <row r="145" spans="1:9" x14ac:dyDescent="0.25">
      <c r="A145" s="5" t="s">
        <v>4</v>
      </c>
      <c r="B145" s="44">
        <v>0.58403634003893579</v>
      </c>
      <c r="C145" s="26">
        <v>469.72695335999998</v>
      </c>
      <c r="D145" s="26">
        <v>7.7622379042740004</v>
      </c>
      <c r="E145" s="26">
        <v>1.303492295574</v>
      </c>
      <c r="F145" s="6">
        <v>45</v>
      </c>
      <c r="G145" s="6">
        <v>0.8</v>
      </c>
      <c r="H145" s="62"/>
      <c r="I145" s="8"/>
    </row>
    <row r="146" spans="1:9" x14ac:dyDescent="0.25">
      <c r="A146" s="5" t="s">
        <v>5</v>
      </c>
      <c r="B146" s="44"/>
      <c r="C146" s="26"/>
      <c r="D146" s="26"/>
      <c r="E146" s="26"/>
      <c r="F146" s="6"/>
      <c r="G146" s="6"/>
      <c r="H146" s="62"/>
      <c r="I146" s="8"/>
    </row>
    <row r="147" spans="1:9" x14ac:dyDescent="0.25">
      <c r="A147" s="5" t="s">
        <v>6</v>
      </c>
      <c r="B147" s="44">
        <v>0.34819615049811392</v>
      </c>
      <c r="C147" s="26">
        <v>1467.8967292500001</v>
      </c>
      <c r="D147" s="26">
        <v>41.136337940502003</v>
      </c>
      <c r="E147" s="26">
        <v>1.156702622649</v>
      </c>
      <c r="F147" s="6">
        <v>60</v>
      </c>
      <c r="G147" s="6">
        <v>0.9</v>
      </c>
      <c r="H147" s="62"/>
      <c r="I147" s="8"/>
    </row>
    <row r="148" spans="1:9" x14ac:dyDescent="0.25">
      <c r="A148" s="5" t="s">
        <v>7</v>
      </c>
      <c r="B148" s="44"/>
      <c r="C148" s="26">
        <v>733.94836462500007</v>
      </c>
      <c r="D148" s="26">
        <v>7.3923279285029997</v>
      </c>
      <c r="E148" s="26"/>
      <c r="F148" s="6">
        <v>30</v>
      </c>
      <c r="G148" s="6">
        <v>0.35</v>
      </c>
      <c r="H148" s="63"/>
      <c r="I148" s="8"/>
    </row>
    <row r="149" spans="1:9" x14ac:dyDescent="0.25">
      <c r="A149" s="5" t="s">
        <v>8</v>
      </c>
      <c r="B149" s="44"/>
      <c r="C149" s="26"/>
      <c r="D149" s="26"/>
      <c r="F149" s="6"/>
      <c r="G149" s="6"/>
      <c r="H149" s="62"/>
      <c r="I149" s="8"/>
    </row>
    <row r="150" spans="1:9" x14ac:dyDescent="0.25">
      <c r="A150" s="5" t="s">
        <v>9</v>
      </c>
      <c r="B150" s="44"/>
      <c r="C150" s="26"/>
      <c r="D150" s="26"/>
      <c r="E150" s="26"/>
      <c r="F150" s="6"/>
      <c r="G150" s="6"/>
      <c r="H150" s="62"/>
      <c r="I150" s="8"/>
    </row>
    <row r="151" spans="1:9" x14ac:dyDescent="0.25">
      <c r="A151" s="5" t="s">
        <v>10</v>
      </c>
      <c r="B151" s="44">
        <v>0.29671144811670652</v>
      </c>
      <c r="C151" s="26">
        <v>1233.0332525700001</v>
      </c>
      <c r="D151" s="26">
        <v>21.589825093809001</v>
      </c>
      <c r="E151" s="26">
        <v>2.988637740753</v>
      </c>
      <c r="F151" s="6">
        <v>45</v>
      </c>
      <c r="G151" s="6">
        <v>0.85</v>
      </c>
      <c r="H151" s="62"/>
      <c r="I151" s="8"/>
    </row>
    <row r="152" spans="1:9" x14ac:dyDescent="0.25">
      <c r="A152" s="5" t="s">
        <v>11</v>
      </c>
      <c r="B152" s="44"/>
      <c r="C152" s="26"/>
      <c r="D152" s="26"/>
      <c r="E152" s="26"/>
      <c r="F152" s="6"/>
      <c r="G152" s="6"/>
      <c r="H152" s="62"/>
      <c r="I152" s="8"/>
    </row>
    <row r="153" spans="1:9" x14ac:dyDescent="0.25">
      <c r="A153" s="5" t="s">
        <v>12</v>
      </c>
      <c r="B153" s="44"/>
      <c r="C153" s="26"/>
      <c r="D153" s="26"/>
      <c r="E153" s="26"/>
      <c r="F153" s="6"/>
      <c r="G153" s="6"/>
      <c r="H153" s="62"/>
      <c r="I153" s="12"/>
    </row>
    <row r="154" spans="1:9" x14ac:dyDescent="0.25">
      <c r="A154" s="5" t="s">
        <v>13</v>
      </c>
      <c r="B154" s="44"/>
      <c r="C154" s="26"/>
      <c r="D154" s="26"/>
      <c r="E154" s="26"/>
      <c r="F154" s="6"/>
      <c r="G154" s="6"/>
      <c r="H154" s="62"/>
      <c r="I154" s="8"/>
    </row>
    <row r="155" spans="1:9" ht="15.75" thickBot="1" x14ac:dyDescent="0.3">
      <c r="A155" s="13" t="s">
        <v>14</v>
      </c>
      <c r="B155" s="45"/>
      <c r="C155" s="65"/>
      <c r="D155" s="65"/>
      <c r="E155" s="65"/>
      <c r="F155" s="66"/>
      <c r="G155" s="66"/>
      <c r="H155" s="64"/>
      <c r="I155" s="15"/>
    </row>
    <row r="157" spans="1:9" ht="15.75" thickBot="1" x14ac:dyDescent="0.3">
      <c r="A157" s="1" t="s">
        <v>44</v>
      </c>
    </row>
    <row r="158" spans="1:9" x14ac:dyDescent="0.25">
      <c r="A158" s="2"/>
      <c r="B158" s="3" t="s">
        <v>0</v>
      </c>
      <c r="C158" s="3" t="s">
        <v>99</v>
      </c>
      <c r="D158" s="3" t="s">
        <v>100</v>
      </c>
      <c r="E158" s="3" t="s">
        <v>101</v>
      </c>
      <c r="F158" s="3" t="s">
        <v>63</v>
      </c>
      <c r="G158" s="19" t="s">
        <v>15</v>
      </c>
      <c r="H158" s="19" t="s">
        <v>51</v>
      </c>
      <c r="I158" s="4" t="s">
        <v>2</v>
      </c>
    </row>
    <row r="159" spans="1:9" x14ac:dyDescent="0.25">
      <c r="A159" s="5" t="s">
        <v>56</v>
      </c>
      <c r="B159" s="44">
        <v>0.39130434782608697</v>
      </c>
      <c r="C159" s="26">
        <v>1291.74912174</v>
      </c>
      <c r="D159" s="26">
        <v>16.158607195584</v>
      </c>
      <c r="E159" s="26">
        <v>2.6950583949029996</v>
      </c>
      <c r="F159" s="6"/>
      <c r="G159" s="6">
        <v>0.85</v>
      </c>
      <c r="H159" s="62"/>
      <c r="I159" s="8"/>
    </row>
    <row r="160" spans="1:9" x14ac:dyDescent="0.25">
      <c r="A160" s="5" t="s">
        <v>57</v>
      </c>
      <c r="B160" s="44">
        <v>0.39130434782608697</v>
      </c>
      <c r="C160" s="26">
        <v>1291.74912174</v>
      </c>
      <c r="D160" s="26">
        <v>16.158607195584</v>
      </c>
      <c r="E160" s="26">
        <v>2.6950583949029996</v>
      </c>
      <c r="F160" s="6"/>
      <c r="G160" s="6">
        <v>0.85</v>
      </c>
      <c r="H160" s="62"/>
      <c r="I160" s="8"/>
    </row>
    <row r="161" spans="1:9" x14ac:dyDescent="0.25">
      <c r="A161" s="5" t="s">
        <v>3</v>
      </c>
      <c r="B161" s="44">
        <v>0.38755517278501456</v>
      </c>
      <c r="C161" s="26">
        <v>366.97418231250003</v>
      </c>
      <c r="D161" s="26">
        <v>6.2121389581859994</v>
      </c>
      <c r="E161" s="26">
        <v>1.8612930526889999</v>
      </c>
      <c r="F161" s="6"/>
      <c r="G161" s="6">
        <v>0.92</v>
      </c>
      <c r="H161" s="62"/>
      <c r="I161" s="8"/>
    </row>
    <row r="162" spans="1:9" x14ac:dyDescent="0.25">
      <c r="A162" s="5" t="s">
        <v>4</v>
      </c>
      <c r="B162" s="44">
        <v>0.53317535545023698</v>
      </c>
      <c r="C162" s="26">
        <v>499.08488794499999</v>
      </c>
      <c r="D162" s="26">
        <v>6.8756282798069996</v>
      </c>
      <c r="E162" s="26">
        <v>1.1743173834</v>
      </c>
      <c r="F162" s="6"/>
      <c r="G162" s="6">
        <v>0.87</v>
      </c>
      <c r="H162" s="62"/>
      <c r="I162" s="8"/>
    </row>
    <row r="163" spans="1:9" x14ac:dyDescent="0.25">
      <c r="A163" s="5" t="s">
        <v>5</v>
      </c>
      <c r="B163" s="44"/>
      <c r="C163" s="26"/>
      <c r="D163" s="26"/>
      <c r="E163" s="26"/>
      <c r="F163" s="6"/>
      <c r="G163" s="6"/>
      <c r="H163" s="62"/>
      <c r="I163" s="8"/>
    </row>
    <row r="164" spans="1:9" x14ac:dyDescent="0.25">
      <c r="A164" s="5" t="s">
        <v>6</v>
      </c>
      <c r="B164" s="44">
        <v>0.34502587694077058</v>
      </c>
      <c r="C164" s="26">
        <v>1820.19194427</v>
      </c>
      <c r="D164" s="26">
        <v>52.856025426833995</v>
      </c>
      <c r="E164" s="26">
        <v>0.28770775893299999</v>
      </c>
      <c r="F164" s="6"/>
      <c r="G164" s="6">
        <v>0.89</v>
      </c>
      <c r="H164" s="62"/>
      <c r="I164" s="8"/>
    </row>
    <row r="165" spans="1:9" x14ac:dyDescent="0.25">
      <c r="A165" s="5" t="s">
        <v>7</v>
      </c>
      <c r="B165" s="44"/>
      <c r="C165" s="26">
        <v>1115.60151423</v>
      </c>
      <c r="D165" s="26">
        <v>17.785036771592999</v>
      </c>
      <c r="E165" s="26">
        <v>0</v>
      </c>
      <c r="F165" s="6"/>
      <c r="G165" s="6">
        <v>0.39</v>
      </c>
      <c r="H165" s="63"/>
      <c r="I165" s="8"/>
    </row>
    <row r="166" spans="1:9" x14ac:dyDescent="0.25">
      <c r="A166" s="5" t="s">
        <v>8</v>
      </c>
      <c r="B166" s="44"/>
      <c r="C166" s="26"/>
      <c r="D166" s="26"/>
      <c r="E166" s="26"/>
      <c r="F166" s="6"/>
      <c r="G166" s="6"/>
      <c r="H166" s="62"/>
      <c r="I166" s="8"/>
    </row>
    <row r="167" spans="1:9" x14ac:dyDescent="0.25">
      <c r="A167" s="5" t="s">
        <v>9</v>
      </c>
      <c r="B167" s="44"/>
      <c r="C167" s="26"/>
      <c r="D167" s="26"/>
      <c r="E167" s="26"/>
      <c r="F167" s="6"/>
      <c r="G167" s="6"/>
      <c r="H167" s="62"/>
      <c r="I167" s="8"/>
    </row>
    <row r="168" spans="1:9" x14ac:dyDescent="0.25">
      <c r="A168" s="5" t="s">
        <v>10</v>
      </c>
      <c r="B168" s="44">
        <v>0.37321169396641096</v>
      </c>
      <c r="C168" s="26">
        <v>2113.7712901199998</v>
      </c>
      <c r="D168" s="26">
        <v>37.865864027732997</v>
      </c>
      <c r="E168" s="26">
        <v>3.922220060556</v>
      </c>
      <c r="F168" s="6"/>
      <c r="G168" s="6">
        <v>0.83</v>
      </c>
      <c r="H168" s="62"/>
      <c r="I168" s="8"/>
    </row>
    <row r="169" spans="1:9" x14ac:dyDescent="0.25">
      <c r="A169" s="5" t="s">
        <v>11</v>
      </c>
      <c r="B169" s="44"/>
      <c r="C169" s="26"/>
      <c r="D169" s="26"/>
      <c r="E169" s="26"/>
      <c r="F169" s="6"/>
      <c r="G169" s="6"/>
      <c r="H169" s="62"/>
      <c r="I169" s="8"/>
    </row>
    <row r="170" spans="1:9" x14ac:dyDescent="0.25">
      <c r="A170" s="5" t="s">
        <v>12</v>
      </c>
      <c r="B170" s="44"/>
      <c r="C170" s="26"/>
      <c r="D170" s="26"/>
      <c r="E170" s="26"/>
      <c r="F170" s="6"/>
      <c r="G170" s="6"/>
      <c r="H170" s="62"/>
      <c r="I170" s="12"/>
    </row>
    <row r="171" spans="1:9" x14ac:dyDescent="0.25">
      <c r="A171" s="5" t="s">
        <v>13</v>
      </c>
      <c r="B171" s="44"/>
      <c r="C171" s="26"/>
      <c r="D171" s="26"/>
      <c r="E171" s="26"/>
      <c r="F171" s="6"/>
      <c r="G171" s="6"/>
      <c r="H171" s="62"/>
      <c r="I171" s="8"/>
    </row>
    <row r="172" spans="1:9" ht="15.75" thickBot="1" x14ac:dyDescent="0.3">
      <c r="A172" s="13" t="s">
        <v>14</v>
      </c>
      <c r="B172" s="45"/>
      <c r="C172" s="65"/>
      <c r="D172" s="65"/>
      <c r="E172" s="65"/>
      <c r="F172" s="66"/>
      <c r="G172" s="66"/>
      <c r="H172" s="64"/>
      <c r="I172" s="15"/>
    </row>
    <row r="174" spans="1:9" ht="15.75" thickBot="1" x14ac:dyDescent="0.3">
      <c r="A174" s="1" t="s">
        <v>44</v>
      </c>
    </row>
    <row r="175" spans="1:9" x14ac:dyDescent="0.25">
      <c r="A175" s="2"/>
      <c r="B175" s="3" t="s">
        <v>0</v>
      </c>
      <c r="C175" s="3" t="s">
        <v>99</v>
      </c>
      <c r="D175" s="3" t="s">
        <v>100</v>
      </c>
      <c r="E175" s="3" t="s">
        <v>101</v>
      </c>
      <c r="F175" s="3" t="s">
        <v>63</v>
      </c>
      <c r="G175" s="19" t="s">
        <v>15</v>
      </c>
      <c r="H175" s="19" t="s">
        <v>51</v>
      </c>
      <c r="I175" s="4" t="s">
        <v>2</v>
      </c>
    </row>
    <row r="176" spans="1:9" x14ac:dyDescent="0.25">
      <c r="A176" s="5" t="s">
        <v>56</v>
      </c>
      <c r="B176" s="44">
        <v>0.40093551620447709</v>
      </c>
      <c r="C176" s="26">
        <v>1526.61259842</v>
      </c>
      <c r="D176" s="26"/>
      <c r="E176" s="26"/>
      <c r="F176" s="6">
        <v>30</v>
      </c>
      <c r="G176" s="6">
        <v>0.8</v>
      </c>
      <c r="H176" s="62"/>
      <c r="I176" s="8"/>
    </row>
    <row r="177" spans="1:9" x14ac:dyDescent="0.25">
      <c r="A177" s="5" t="s">
        <v>57</v>
      </c>
      <c r="B177" s="44">
        <v>0.40093551620447709</v>
      </c>
      <c r="C177" s="26">
        <v>1526.61259842</v>
      </c>
      <c r="D177" s="26"/>
      <c r="E177" s="26"/>
      <c r="F177" s="6">
        <v>30</v>
      </c>
      <c r="G177" s="6">
        <v>0.8</v>
      </c>
      <c r="H177" s="62"/>
      <c r="I177" s="8"/>
    </row>
    <row r="178" spans="1:9" x14ac:dyDescent="0.25">
      <c r="A178" s="5" t="s">
        <v>3</v>
      </c>
      <c r="B178" s="44"/>
      <c r="C178" s="26"/>
      <c r="D178" s="26"/>
      <c r="E178" s="26"/>
      <c r="F178" s="6"/>
      <c r="G178" s="6"/>
      <c r="H178" s="62"/>
      <c r="I178" s="8"/>
    </row>
    <row r="179" spans="1:9" x14ac:dyDescent="0.25">
      <c r="A179" s="5" t="s">
        <v>4</v>
      </c>
      <c r="B179" s="44">
        <v>0.49586776859504134</v>
      </c>
      <c r="C179" s="26">
        <v>504.95647486199999</v>
      </c>
      <c r="D179" s="26"/>
      <c r="E179" s="26"/>
      <c r="F179" s="6">
        <v>30</v>
      </c>
      <c r="G179" s="6">
        <v>0.8</v>
      </c>
      <c r="H179" s="62"/>
      <c r="I179" s="8"/>
    </row>
    <row r="180" spans="1:9" x14ac:dyDescent="0.25">
      <c r="A180" s="5" t="s">
        <v>5</v>
      </c>
      <c r="B180" s="44"/>
      <c r="C180" s="26"/>
      <c r="D180" s="26"/>
      <c r="E180" s="26"/>
      <c r="F180" s="6"/>
      <c r="G180" s="6"/>
      <c r="H180" s="62"/>
      <c r="I180" s="8"/>
    </row>
    <row r="181" spans="1:9" x14ac:dyDescent="0.25">
      <c r="A181" s="5" t="s">
        <v>6</v>
      </c>
      <c r="B181" s="44">
        <v>0.34819615049811392</v>
      </c>
      <c r="C181" s="26">
        <v>2789.0037855749997</v>
      </c>
      <c r="D181" s="26"/>
      <c r="E181" s="26"/>
      <c r="F181" s="6">
        <v>30</v>
      </c>
      <c r="G181" s="6">
        <v>0.9</v>
      </c>
      <c r="H181" s="62"/>
      <c r="I181" s="8"/>
    </row>
    <row r="182" spans="1:9" x14ac:dyDescent="0.25">
      <c r="A182" s="5" t="s">
        <v>7</v>
      </c>
      <c r="B182" s="44"/>
      <c r="C182" s="26">
        <v>1350.4649909099999</v>
      </c>
      <c r="D182" s="26"/>
      <c r="E182" s="26"/>
      <c r="F182" s="6">
        <v>30</v>
      </c>
      <c r="G182" s="6">
        <v>0.35</v>
      </c>
      <c r="H182" s="63"/>
      <c r="I182" s="8"/>
    </row>
    <row r="183" spans="1:9" x14ac:dyDescent="0.25">
      <c r="A183" s="5" t="s">
        <v>8</v>
      </c>
      <c r="B183" s="44"/>
      <c r="C183" s="26"/>
      <c r="D183" s="26"/>
      <c r="E183" s="26"/>
      <c r="F183" s="6"/>
      <c r="G183" s="6"/>
      <c r="H183" s="62"/>
      <c r="I183" s="8"/>
    </row>
    <row r="184" spans="1:9" x14ac:dyDescent="0.25">
      <c r="A184" s="5" t="s">
        <v>9</v>
      </c>
      <c r="B184" s="44"/>
      <c r="C184" s="26"/>
      <c r="D184" s="26"/>
      <c r="E184" s="26"/>
      <c r="F184" s="6"/>
      <c r="G184" s="6"/>
      <c r="H184" s="62"/>
      <c r="I184" s="8"/>
    </row>
    <row r="185" spans="1:9" x14ac:dyDescent="0.25">
      <c r="A185" s="5" t="s">
        <v>10</v>
      </c>
      <c r="B185" s="44">
        <v>0.29542097488921715</v>
      </c>
      <c r="C185" s="26">
        <v>2055.0554209500001</v>
      </c>
      <c r="D185" s="26"/>
      <c r="E185" s="26"/>
      <c r="F185" s="6">
        <v>30</v>
      </c>
      <c r="G185" s="6">
        <v>0.85</v>
      </c>
      <c r="H185" s="62"/>
      <c r="I185" s="8"/>
    </row>
    <row r="186" spans="1:9" x14ac:dyDescent="0.25">
      <c r="A186" s="5" t="s">
        <v>11</v>
      </c>
      <c r="B186" s="44"/>
      <c r="C186" s="26"/>
      <c r="D186" s="26"/>
      <c r="E186" s="26"/>
      <c r="F186" s="6"/>
      <c r="G186" s="6"/>
      <c r="H186" s="62"/>
      <c r="I186" s="8"/>
    </row>
    <row r="187" spans="1:9" x14ac:dyDescent="0.25">
      <c r="A187" s="5" t="s">
        <v>12</v>
      </c>
      <c r="B187" s="44"/>
      <c r="C187" s="26"/>
      <c r="D187" s="26"/>
      <c r="E187" s="26"/>
      <c r="F187" s="6"/>
      <c r="G187" s="6"/>
      <c r="H187" s="62"/>
      <c r="I187" s="12"/>
    </row>
    <row r="188" spans="1:9" x14ac:dyDescent="0.25">
      <c r="A188" s="5" t="s">
        <v>13</v>
      </c>
      <c r="B188" s="44"/>
      <c r="C188" s="26"/>
      <c r="D188" s="26"/>
      <c r="E188" s="26"/>
      <c r="F188" s="6"/>
      <c r="G188" s="6"/>
      <c r="H188" s="62"/>
      <c r="I188" s="8"/>
    </row>
    <row r="189" spans="1:9" ht="15.75" thickBot="1" x14ac:dyDescent="0.3">
      <c r="A189" s="13" t="s">
        <v>14</v>
      </c>
      <c r="B189" s="45"/>
      <c r="C189" s="65"/>
      <c r="D189" s="65"/>
      <c r="E189" s="65"/>
      <c r="F189" s="66"/>
      <c r="G189" s="66"/>
      <c r="H189" s="64"/>
      <c r="I18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70"/>
  <sheetViews>
    <sheetView topLeftCell="A13" workbookViewId="0">
      <selection activeCell="I15" sqref="I15"/>
    </sheetView>
  </sheetViews>
  <sheetFormatPr defaultRowHeight="15" x14ac:dyDescent="0.25"/>
  <cols>
    <col min="1" max="1" width="20.28515625" customWidth="1"/>
    <col min="2" max="2" width="18.85546875" customWidth="1"/>
    <col min="3" max="3" width="22.28515625" bestFit="1" customWidth="1"/>
    <col min="4" max="4" width="26.425781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2.28515625" bestFit="1" customWidth="1"/>
  </cols>
  <sheetData>
    <row r="1" spans="1:12" ht="26.25" x14ac:dyDescent="0.4">
      <c r="A1" s="18" t="s">
        <v>92</v>
      </c>
    </row>
    <row r="3" spans="1:12" x14ac:dyDescent="0.25">
      <c r="J3" s="16"/>
    </row>
    <row r="4" spans="1:12" ht="15.75" thickBot="1" x14ac:dyDescent="0.3">
      <c r="A4" s="1" t="s">
        <v>44</v>
      </c>
      <c r="J4" s="17"/>
    </row>
    <row r="5" spans="1:12" x14ac:dyDescent="0.25">
      <c r="A5" s="70" t="s">
        <v>93</v>
      </c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J5" s="17"/>
    </row>
    <row r="6" spans="1:12" x14ac:dyDescent="0.25">
      <c r="A6" s="5" t="s">
        <v>56</v>
      </c>
      <c r="B6" s="44">
        <f>AVERAGE(BAV!B6,DECC!B6,EIA!B6,EU!B6,IRENA!B6,NERL!B6,'MARKAL 3.26'!B6,'MARKAL MED'!B6,MiniCAM!B6,EPA!B6,MERGE!B6)</f>
        <v>0.3716419592640865</v>
      </c>
      <c r="C6" s="26">
        <f>AVERAGE(BAV!C6,DECC!C6,EIA!C6,EU!C6,IRENA!C6,NERL!C6,'MARKAL 3.26'!C6,'MARKAL MED'!C6,MiniCAM!C6,EPA!C6,MERGE!C6)</f>
        <v>1270.7587655134287</v>
      </c>
      <c r="D6" s="26">
        <f>AVERAGE(BAV!D6,DECC!D6,EIA!D6,EU!D6,IRENA!D6,NERL!D6,'MARKAL 3.26'!D6,'MARKAL MED'!D6,MiniCAM!D6,EPA!D6,MERGE!D6)</f>
        <v>19.428961204346667</v>
      </c>
      <c r="E6" s="26">
        <f>AVERAGE(BAV!E6,DECC!E6,EIA!E6,EU!E6,IRENA!E6,NERL!E6,'MARKAL 3.26'!E6,'MARKAL MED'!E6,MiniCAM!E6,EPA!E6,MERGE!E6)</f>
        <v>2.3452221973564997</v>
      </c>
      <c r="F6" s="54">
        <f>AVERAGE(BAV!F6,DECC!F6,EIA!F6,EU!F6,IRENA!F6,NERL!F6,'MARKAL 3.26'!F6,'MARKAL MED'!F6,MiniCAM!F6,EPA!F6,MERGE!F6)</f>
        <v>37</v>
      </c>
      <c r="G6" s="58">
        <f>AVERAGE(BAV!G6,DECC!G6,EIA!G6,EU!G6,IRENA!G6,NERL!G6,'MARKAL 3.26'!G6,'MARKAL MED'!G6,MiniCAM!G6,EPA!G6,MERGE!G6)</f>
        <v>0.84600000000000009</v>
      </c>
      <c r="H6" s="62"/>
      <c r="I6" s="8"/>
      <c r="J6" s="17"/>
      <c r="L6" s="10"/>
    </row>
    <row r="7" spans="1:12" x14ac:dyDescent="0.25">
      <c r="A7" s="5" t="s">
        <v>57</v>
      </c>
      <c r="B7" s="44">
        <f>AVERAGE(BAV!B7,DECC!B7,EIA!B7,EU!B7,IRENA!B7,NERL!B7,'MARKAL 3.26'!B7,'MARKAL MED'!B7,MiniCAM!B7,EPA!B7,MERGE!B7)</f>
        <v>0.41675708310868376</v>
      </c>
      <c r="C7" s="26">
        <f>AVERAGE(BAV!C7,DECC!C7,EIA!C7,EU!C7,IRENA!C7,NERL!C7,'MARKAL 3.26'!C7,'MARKAL MED'!C7,MiniCAM!C7,EPA!C7,MERGE!C7)</f>
        <v>1627.4447615602858</v>
      </c>
      <c r="D7" s="26">
        <f>AVERAGE(BAV!D7,DECC!D7,EIA!D7,EU!D7,IRENA!D7,NERL!D7,'MARKAL 3.26'!D7,'MARKAL MED'!D7,MiniCAM!D7,EPA!D7,MERGE!D7)</f>
        <v>21.009013468096001</v>
      </c>
      <c r="E7" s="26">
        <f>AVERAGE(BAV!E7,DECC!E7,EIA!E7,EU!E7,IRENA!E7,NERL!E7,'MARKAL 3.26'!E7,'MARKAL MED'!E7,MiniCAM!E7,EPA!E7,MERGE!E7)</f>
        <v>2.3452221973564997</v>
      </c>
      <c r="F7" s="54">
        <f>AVERAGE(BAV!F7,DECC!F7,EIA!F7,EU!F7,IRENA!F7,NERL!F7,'MARKAL 3.26'!F7,'MARKAL MED'!F7,MiniCAM!F7,EPA!F7,MERGE!F7)</f>
        <v>43.333333333333336</v>
      </c>
      <c r="G7" s="58">
        <f>AVERAGE(BAV!G7,DECC!G7,EIA!G7,EU!G7,IRENA!G7,NERL!G7,'MARKAL 3.26'!G7,'MARKAL MED'!G7,MiniCAM!G7,EPA!G7,MERGE!G7)</f>
        <v>0.85833333333333328</v>
      </c>
      <c r="H7" s="62">
        <f>AVERAGE(BAV!H7,DECC!H7,EIA!H7,EU!H7,IRENA!H7,NERL!H7,'MARKAL 3.26'!H7,'MARKAL MED'!H7,MiniCAM!H7,EPA!H7,MERGE!H7)</f>
        <v>36</v>
      </c>
      <c r="I7" s="8"/>
      <c r="J7" s="17"/>
      <c r="L7" s="10"/>
    </row>
    <row r="8" spans="1:12" x14ac:dyDescent="0.25">
      <c r="A8" s="5" t="s">
        <v>3</v>
      </c>
      <c r="B8" s="44">
        <f>AVERAGE(BAV!B8,DECC!B8,EIA!B8,EU!B8,IRENA!B8,NERL!B8,'MARKAL 3.26'!B8,'MARKAL MED'!B8,MiniCAM!B8,EPA!B8,MERGE!B8)</f>
        <v>0.35287513439390361</v>
      </c>
      <c r="C8" s="26">
        <f>AVERAGE(BAV!C8,DECC!C8,EIA!C8,EU!C8,IRENA!C8,NERL!C8,'MARKAL 3.26'!C8,'MARKAL MED'!C8,MiniCAM!C8,EPA!C8,MERGE!C8)</f>
        <v>446.51709926592855</v>
      </c>
      <c r="D8" s="26">
        <f>AVERAGE(BAV!D8,DECC!D8,EIA!D8,EU!D8,IRENA!D8,NERL!D8,'MARKAL 3.26'!D8,'MARKAL MED'!D8,MiniCAM!D8,EPA!D8,MERGE!D8)</f>
        <v>3.890810842303857</v>
      </c>
      <c r="E8" s="26">
        <f>AVERAGE(BAV!E8,DECC!E8,EIA!E8,EU!E8,IRENA!E8,NERL!E8,'MARKAL 3.26'!E8,'MARKAL MED'!E8,MiniCAM!E8,EPA!E8,MERGE!E8)</f>
        <v>1.8396328414802856</v>
      </c>
      <c r="F8" s="54">
        <f>AVERAGE(BAV!F8,DECC!F8,EIA!F8,EU!F8,IRENA!F8,NERL!F8,'MARKAL 3.26'!F8,'MARKAL MED'!F8,MiniCAM!F8,EPA!F8,MERGE!F8)</f>
        <v>30</v>
      </c>
      <c r="G8" s="58">
        <f>AVERAGE(BAV!G8,DECC!G8,EIA!G8,EU!G8,IRENA!G8,NERL!G8,'MARKAL 3.26'!G8,'MARKAL MED'!G8,MiniCAM!G8,EPA!G8,MERGE!G8)</f>
        <v>0.82224999999999993</v>
      </c>
      <c r="H8" s="62">
        <f>AVERAGE(BAV!H8,DECC!H8,EIA!H8,EU!H8,IRENA!H8,NERL!H8,'MARKAL 3.26'!H8,'MARKAL MED'!H8,MiniCAM!H8,EPA!H8,MERGE!H8)</f>
        <v>17</v>
      </c>
      <c r="I8" s="8" t="s">
        <v>107</v>
      </c>
      <c r="J8" s="17"/>
    </row>
    <row r="9" spans="1:12" x14ac:dyDescent="0.25">
      <c r="A9" s="5" t="s">
        <v>4</v>
      </c>
      <c r="B9" s="44">
        <f>AVERAGE(BAV!B9,DECC!B9,EIA!B9,EU!B9,IRENA!B9,NERL!B9,'MARKAL 3.26'!B9,'MARKAL MED'!B9,MiniCAM!B9,EPA!B9,MERGE!B9)</f>
        <v>0.53246479808833158</v>
      </c>
      <c r="C9" s="26">
        <f>AVERAGE(BAV!C9,DECC!C9,EIA!C9,EU!C9,IRENA!C9,NERL!C9,'MARKAL 3.26'!C9,'MARKAL MED'!C9,MiniCAM!C9,EPA!C9,MERGE!C9)</f>
        <v>561.83306026500009</v>
      </c>
      <c r="D9" s="26">
        <f>AVERAGE(BAV!D9,DECC!D9,EIA!D9,EU!D9,IRENA!D9,NERL!D9,'MARKAL 3.26'!D9,'MARKAL MED'!D9,MiniCAM!D9,EPA!D9,MERGE!D9)</f>
        <v>7.7248596558430007</v>
      </c>
      <c r="E9" s="26">
        <f>AVERAGE(BAV!E9,DECC!E8,EIA!E9,EU!E9,IRENA!E9,NERL!E9,'MARKAL 3.26'!E9,'MARKAL MED'!E9,MiniCAM!E9,EPA!E9,MERGE!E9)</f>
        <v>1.5258918912849997</v>
      </c>
      <c r="F9" s="54">
        <f>AVERAGE(BAV!F9,DECC!F9,EIA!F9,EU!F9,IRENA!F9,NERL!F9,'MARKAL 3.26'!F9,'MARKAL MED'!F9,MiniCAM!F9,EPA!F9,MERGE!F9)</f>
        <v>31.428571428571427</v>
      </c>
      <c r="G9" s="58">
        <f>AVERAGE(BAV!G9,DECC!G9,EIA!G9,EU!G9,IRENA!G9,NERL!G9,'MARKAL 3.26'!G9,'MARKAL MED'!G9,MiniCAM!G9,EPA!G9,MERGE!G9)</f>
        <v>0.84616666666666662</v>
      </c>
      <c r="H9" s="62">
        <f>AVERAGE(BAV!H9,DECC!H9,EIA!H9,EU!H9,IRENA!H9,NERL!H9,'MARKAL 3.26'!H9,'MARKAL MED'!H9,MiniCAM!H9,EPA!H9,MERGE!H9)</f>
        <v>30</v>
      </c>
      <c r="I9" s="8"/>
      <c r="J9" s="17"/>
    </row>
    <row r="10" spans="1:12" x14ac:dyDescent="0.25">
      <c r="A10" s="5" t="s">
        <v>5</v>
      </c>
      <c r="B10" s="44">
        <f>AVERAGE(BAV!B10,DECC!B10,EIA!B10,EU!B10,IRENA!B10,NERL!B10,'MARKAL 3.26'!B10,'MARKAL MED'!B10,MiniCAM!B10,EPA!B10,MERGE!B10)</f>
        <v>0.41</v>
      </c>
      <c r="C10" s="26">
        <f>AVERAGE(BAV!C10,DECC!C10,EIA!C10,EU!C10,IRENA!C10,NERL!C10,'MARKAL 3.26'!C10,'MARKAL MED'!C10,MiniCAM!C10,EPA!C10,MERGE!C10)</f>
        <v>781.0139999999999</v>
      </c>
      <c r="D10" s="26">
        <f>AVERAGE(BAV!D10,DECC!D10,EIA!D10,EU!D10,IRENA!D10,NERL!D10,'MARKAL 3.26'!D10,'MARKAL MED'!D10,MiniCAM!D10,EPA!D10,MERGE!D10)</f>
        <v>2.1691319999999998</v>
      </c>
      <c r="E10" s="26">
        <f>AVERAGE(BAV!E10,DECC!E9,EIA!E10,EU!E10,IRENA!E10,NERL!E10,'MARKAL 3.26'!E10,'MARKAL MED'!E10,MiniCAM!E10,EPA!E10,MERGE!E10)</f>
        <v>2.3651759999999999</v>
      </c>
      <c r="F10" s="54">
        <f>AVERAGE(BAV!F10,DECC!F10,EIA!F10,EU!F10,IRENA!F10,NERL!F10,'MARKAL 3.26'!F10,'MARKAL MED'!F10,MiniCAM!F10,EPA!F10,MERGE!F10)</f>
        <v>23.333333333333332</v>
      </c>
      <c r="G10" s="58">
        <f>AVERAGE(BAV!G10,DECC!G10,EIA!G10,EU!G10,IRENA!G10,NERL!G10,'MARKAL 3.26'!G10,'MARKAL MED'!G10,MiniCAM!G10,EPA!G10,MERGE!G10)</f>
        <v>0.7</v>
      </c>
      <c r="H10" s="62">
        <f>AVERAGE(BAV!H10,DECC!H10,EIA!H10,EU!H10,IRENA!H10,NERL!H10,'MARKAL 3.26'!H10,'MARKAL MED'!H10,MiniCAM!H10,EPA!H10,MERGE!H10)</f>
        <v>12</v>
      </c>
      <c r="I10" s="8"/>
      <c r="J10" s="17"/>
    </row>
    <row r="11" spans="1:12" x14ac:dyDescent="0.25">
      <c r="A11" s="5" t="s">
        <v>6</v>
      </c>
      <c r="B11" s="44">
        <f>AVERAGE(BAV!B11,DECC!B11,EIA!B11,EU!B11,IRENA!B11,NERL!B11,'MARKAL 3.26'!B11,'MARKAL MED'!B11,MiniCAM!B11,EPA!B11,MERGE!B11)</f>
        <v>0.34279676027206063</v>
      </c>
      <c r="C11" s="26">
        <f>AVERAGE(BAV!C11,DECC!C11,EIA!C11,EU!C11,IRENA!C11,NERL!C11,'MARKAL 3.26'!C11,'MARKAL MED'!C11,MiniCAM!C11,EPA!C11,MERGE!C11)</f>
        <v>2677.8729369631246</v>
      </c>
      <c r="D11" s="26">
        <f>AVERAGE(BAV!D11,DECC!D11,EIA!D11,EU!D11,IRENA!D11,NERL!D11,'MARKAL 3.26'!D11,'MARKAL MED'!D11,MiniCAM!D11,EPA!D11,MERGE!D11)</f>
        <v>58.460242526635</v>
      </c>
      <c r="E11" s="26">
        <f>AVERAGE(BAV!E11,DECC!E11,EIA!E11,EU!E11,IRENA!E11,NERL!E11,'MARKAL 3.26'!E11,'MARKAL MED'!E11,MiniCAM!E11,EPA!E11,MERGE!E11)</f>
        <v>0.5380396598110001</v>
      </c>
      <c r="F11" s="54">
        <f>AVERAGE(BAV!F11,DECC!F11,EIA!F11,EU!F11,IRENA!F11,NERL!F11,'MARKAL 3.26'!F11,'MARKAL MED'!F11,MiniCAM!F11,EPA!F11,MERGE!F11)</f>
        <v>44.285714285714285</v>
      </c>
      <c r="G11" s="58">
        <f>AVERAGE(BAV!G11,DECC!G11,EIA!G11,EU!G11,IRENA!G11,NERL!G11,'MARKAL 3.26'!G11,'MARKAL MED'!G11,MiniCAM!G11,EPA!G11,MERGE!G11)</f>
        <v>0.88300000000000001</v>
      </c>
      <c r="H11" s="62">
        <f>AVERAGE(BAV!H11,DECC!H11,EIA!H11,EU!H11,IRENA!H11,NERL!H11,'MARKAL 3.26'!H11,'MARKAL MED'!H11,MiniCAM!H11,EPA!H11,MERGE!H11)</f>
        <v>64</v>
      </c>
      <c r="I11" s="8"/>
      <c r="J11" s="17"/>
    </row>
    <row r="12" spans="1:12" x14ac:dyDescent="0.25">
      <c r="A12" s="5" t="s">
        <v>7</v>
      </c>
      <c r="B12" s="44">
        <f>AVERAGE(BAV!B12,DECC!B12,EIA!B12,EU!B12,IRENA!B12,NERL!B12,'MARKAL 3.26'!B12,'MARKAL MED'!B12,MiniCAM!B12,EPA!B12,MERGE!B12)</f>
        <v>1</v>
      </c>
      <c r="C12" s="26">
        <f>AVERAGE(BAV!C12,DECC!C12,EIA!C12,EU!C12,IRENA!C12,NERL!C12,'MARKAL 3.26'!C12,'MARKAL MED'!C12,MiniCAM!C12,EPA!C12,MERGE!C12)</f>
        <v>1081.794838960875</v>
      </c>
      <c r="D12" s="26">
        <f>AVERAGE(BAV!D12,DECC!D12,EIA!D12,EU!D12,IRENA!D12,NERL!D12,'MARKAL 3.26'!D12,'MARKAL MED'!D12,MiniCAM!D12,EPA!D12,MERGE!D12)</f>
        <v>25.794684755260285</v>
      </c>
      <c r="E12" s="26">
        <f>AVERAGE(BAV!E12,DECC!E12,EIA!E12,EU!E12,IRENA!E12,NERL!E12,'MARKAL 3.26'!E12,'MARKAL MED'!E12,MiniCAM!E12,EPA!E12,MERGE!E12)</f>
        <v>0</v>
      </c>
      <c r="F12" s="54">
        <f>AVERAGE(BAV!F12,DECC!F12,EIA!F12,EU!F12,IRENA!F12,NERL!F12,'MARKAL 3.26'!F12,'MARKAL MED'!F12,MiniCAM!F12,EPA!F12,MERGE!F12)</f>
        <v>24.166666666666668</v>
      </c>
      <c r="G12" s="58">
        <f>AVERAGE(BAV!G12,DECC!G12,EIA!G12,EU!G12,IRENA!G12,NERL!G12,'MARKAL 3.26'!G12,'MARKAL MED'!G12,MiniCAM!G12,EPA!G12,MERGE!G12)</f>
        <v>0.35</v>
      </c>
      <c r="H12" s="62">
        <f>AVERAGE(BAV!H12,DECC!H12,EIA!H12,EU!H12,IRENA!H12,NERL!H12,'MARKAL 3.26'!H12,'MARKAL MED'!H12,MiniCAM!H12,EPA!H12,MERGE!H12)</f>
        <v>12</v>
      </c>
      <c r="I12" s="8"/>
      <c r="J12" s="17"/>
    </row>
    <row r="13" spans="1:12" x14ac:dyDescent="0.25">
      <c r="A13" s="5" t="s">
        <v>8</v>
      </c>
      <c r="B13" s="44">
        <f>AVERAGE(BAV!B13,DECC!B13,EIA!B13,EU!B13,IRENA!B13,NERL!B13,'MARKAL 3.26'!B13,'MARKAL MED'!B13,MiniCAM!B13,EPA!B13,MERGE!B13)</f>
        <v>1</v>
      </c>
      <c r="C13" s="26">
        <f>AVERAGE(BAV!C13,DECC!C13,EIA!C13,EU!C13,IRENA!C13,NERL!C13,'MARKAL 3.26'!C13,'MARKAL MED'!C13,MiniCAM!C13,EPA!C13,MERGE!C13)</f>
        <v>2065.7301377743997</v>
      </c>
      <c r="D13" s="26">
        <f>AVERAGE(BAV!D13,DECC!D13,EIA!D13,EU!D13,IRENA!D13,NERL!D13,'MARKAL 3.26'!D13,'MARKAL MED'!D13,MiniCAM!D13,EPA!D13,MERGE!D13)</f>
        <v>43.455098243406198</v>
      </c>
      <c r="E13" s="26">
        <f>AVERAGE(BAV!E13,DECC!E13,EIA!E13,EU!E13,IRENA!E13,NERL!E13,'MARKAL 3.26'!E13,'MARKAL MED'!E13,MiniCAM!E13,EPA!E13,MERGE!E13)</f>
        <v>0</v>
      </c>
      <c r="F13" s="54">
        <f>AVERAGE(BAV!F13,DECC!F13,EIA!F13,EU!F13,IRENA!F13,NERL!F13,'MARKAL 3.26'!F13,'MARKAL MED'!F13,MiniCAM!F13,EPA!F13,MERGE!F13)</f>
        <v>22.5</v>
      </c>
      <c r="G13" s="58">
        <f>AVERAGE(BAV!G13,DECC!G13,EIA!G13,EU!G13,IRENA!G13,NERL!G13,'MARKAL 3.26'!G13,'MARKAL MED'!G13,MiniCAM!G13,EPA!G13,MERGE!G13)</f>
        <v>0.33</v>
      </c>
      <c r="H13" s="62">
        <f>AVERAGE(BAV!H13,DECC!H13,EIA!H13,EU!H13,IRENA!H13,NERL!H13,'MARKAL 3.26'!H13,'MARKAL MED'!H13,MiniCAM!H13,EPA!H13,MERGE!H13)</f>
        <v>24</v>
      </c>
      <c r="I13" s="8"/>
      <c r="J13" s="17"/>
    </row>
    <row r="14" spans="1:12" x14ac:dyDescent="0.25">
      <c r="A14" s="5" t="s">
        <v>9</v>
      </c>
      <c r="B14" s="44">
        <f>AVERAGE(BAV!B14,DECC!B14,EIA!B14,EU!B14,IRENA!B14,NERL!B14,'MARKAL 3.26'!B14,'MARKAL MED'!B14,MiniCAM!B14,EPA!B14,MERGE!B14)</f>
        <v>1</v>
      </c>
      <c r="C14" s="26">
        <f>AVERAGE(BAV!C14,DECC!C14,EIA!C14,EU!C14,IRENA!C14,NERL!C14,'MARKAL 3.26'!C14,'MARKAL MED'!C14,MiniCAM!C14,EPA!C14,MERGE!C14)</f>
        <v>1722.4487376559998</v>
      </c>
      <c r="D14" s="26">
        <f>AVERAGE(BAV!D14,DECC!D14,EIA!D14,EU!D14,IRENA!D14,NERL!D14,'MARKAL 3.26'!D14,'MARKAL MED'!D14,MiniCAM!D14,EPA!D14,MERGE!D14)</f>
        <v>79.380242508479995</v>
      </c>
      <c r="E14" s="26">
        <f>AVERAGE(BAV!E14,DECC!E14,EIA!E14,EU!E14,IRENA!E14,NERL!E14,'MARKAL 3.26'!E14,'MARKAL MED'!E14,MiniCAM!E14,EPA!E14,MERGE!E14)</f>
        <v>1.5097330884</v>
      </c>
      <c r="F14" s="54">
        <f>AVERAGE(BAV!F14,DECC!F14,EIA!F14,EU!F14,IRENA!F14,NERL!F14,'MARKAL 3.26'!F14,'MARKAL MED'!F14,MiniCAM!F14,EPA!F14,MERGE!F14)</f>
        <v>43.333333333333336</v>
      </c>
      <c r="G14" s="58">
        <f>AVERAGE(BAV!G14,DECC!G14,EIA!G14,EU!G14,IRENA!G14,NERL!G14,'MARKAL 3.26'!G14,'MARKAL MED'!G14,MiniCAM!G14,EPA!G14,MERGE!G14)</f>
        <v>0.7</v>
      </c>
      <c r="H14" s="62">
        <f>AVERAGE(BAV!H14,DECC!H14,EIA!H14,EU!H14,IRENA!H14,NERL!H14,'MARKAL 3.26'!H14,'MARKAL MED'!H14,MiniCAM!H14,EPA!H14,MERGE!H14)</f>
        <v>48</v>
      </c>
      <c r="I14" s="8"/>
      <c r="J14" s="17"/>
    </row>
    <row r="15" spans="1:12" x14ac:dyDescent="0.25">
      <c r="A15" s="5" t="s">
        <v>10</v>
      </c>
      <c r="B15" s="44">
        <f>AVERAGE(BAV!B15,DECC!B15,EIA!B15,EU!B15,IRENA!B15,NERL!B15,'MARKAL 3.26'!B15,'MARKAL MED'!B15,MiniCAM!B15,EPA!B15,MERGE!B15)</f>
        <v>0.31732031347211653</v>
      </c>
      <c r="C15" s="26">
        <f>AVERAGE(BAV!C15,DECC!C15,EIA!C15,EU!C15,IRENA!C15,NERL!C15,'MARKAL 3.26'!C15,'MARKAL MED'!C15,MiniCAM!C15,EPA!C15,MERGE!C15)</f>
        <v>1984.3036305212499</v>
      </c>
      <c r="D15" s="26">
        <f>AVERAGE(BAV!D15,DECC!D15,EIA!D15,EU!D15,IRENA!D15,NERL!D15,'MARKAL 3.26'!D15,'MARKAL MED'!D15,MiniCAM!D15,EPA!D15,MERGE!D15)</f>
        <v>54.989806726494706</v>
      </c>
      <c r="E15" s="26">
        <f>AVERAGE(BAV!E15,DECC!E15,EIA!E15,EU!E15,IRENA!E15,NERL!E15,'MARKAL 3.26'!E15,'MARKAL MED'!E15,MiniCAM!E15,EPA!E15,MERGE!E15)</f>
        <v>3.0713248193922857</v>
      </c>
      <c r="F15" s="54">
        <f>AVERAGE(BAV!F15,DECC!F15,EIA!F15,EU!F15,IRENA!F15,NERL!F15,'MARKAL 3.26'!F15,'MARKAL MED'!F15,MiniCAM!F15,EPA!F15,MERGE!F15)</f>
        <v>35</v>
      </c>
      <c r="G15" s="58">
        <f>AVERAGE(BAV!G15,DECC!G15,EIA!G15,EU!G15,IRENA!G15,NERL!G15,'MARKAL 3.26'!G15,'MARKAL MED'!G15,MiniCAM!G15,EPA!G15,MERGE!G15)</f>
        <v>0.84000000000000008</v>
      </c>
      <c r="H15" s="62">
        <f>AVERAGE(BAV!H15,DECC!H15,EIA!H15,EU!H15,IRENA!H15,NERL!H15,'MARKAL 3.26'!H15,'MARKAL MED'!H15,MiniCAM!H15,EPA!H15,MERGE!H15)</f>
        <v>12</v>
      </c>
      <c r="I15" s="8"/>
      <c r="J15" s="17"/>
    </row>
    <row r="16" spans="1:12" x14ac:dyDescent="0.25">
      <c r="A16" s="5" t="s">
        <v>11</v>
      </c>
      <c r="B16" s="44">
        <f>AVERAGE(BAV!B16,DECC!B16,EIA!B16,EU!B16,IRENA!B16,NERL!B16,'MARKAL 3.26'!B16,'MARKAL MED'!B16,MiniCAM!B16,EPA!B16,MERGE!B16)</f>
        <v>0.3066666666666667</v>
      </c>
      <c r="C16" s="26">
        <f>AVERAGE(BAV!C16,DECC!C16,EIA!C16,EU!C16,IRENA!C16,NERL!C16,'MARKAL 3.26'!C16,'MARKAL MED'!C16,MiniCAM!C16,EPA!C16,MERGE!C16)</f>
        <v>825.28199999999993</v>
      </c>
      <c r="D16" s="26">
        <f>AVERAGE(BAV!D16,DECC!D16,EIA!D16,EU!D16,IRENA!D16,NERL!D16,'MARKAL 3.26'!D16,'MARKAL MED'!D16,MiniCAM!D16,EPA!D16,MERGE!D16)</f>
        <v>1.903524</v>
      </c>
      <c r="E16" s="26">
        <f>AVERAGE(BAV!E16,DECC!E16,EIA!E16,EU!E16,IRENA!E16,NERL!E16,'MARKAL 3.26'!E16,'MARKAL MED'!E16,MiniCAM!E16,EPA!E16,MERGE!E16)</f>
        <v>0.61342799999999997</v>
      </c>
      <c r="F16" s="54">
        <f>AVERAGE(BAV!F16,DECC!F16,EIA!F16,EU!F16,IRENA!F16,NERL!F16,'MARKAL 3.26'!F16,'MARKAL MED'!F16,MiniCAM!F16,EPA!F16,MERGE!F16)</f>
        <v>18.333333333333332</v>
      </c>
      <c r="G16" s="58">
        <f>AVERAGE(BAV!G16,DECC!G16,EIA!G16,EU!G16,IRENA!G16,NERL!G16,'MARKAL 3.26'!G16,'MARKAL MED'!G16,MiniCAM!G16,EPA!G16,MERGE!G16)</f>
        <v>0.80899999999999994</v>
      </c>
      <c r="H16" s="62">
        <f>AVERAGE(BAV!H16,DECC!H16,EIA!H16,EU!H16,IRENA!H16,NERL!H16,'MARKAL 3.26'!H16,'MARKAL MED'!H16,MiniCAM!H16,EPA!H16,MERGE!H16)</f>
        <v>18</v>
      </c>
      <c r="I16" s="8"/>
      <c r="J16" s="17"/>
    </row>
    <row r="17" spans="1:10" x14ac:dyDescent="0.25">
      <c r="A17" s="5" t="s">
        <v>12</v>
      </c>
      <c r="B17" s="44">
        <f>AVERAGE(BAV!B17,DECC!B17,EIA!B17,EU!B17,IRENA!B17,NERL!B17,'MARKAL 3.26'!B17,'MARKAL MED'!B17,MiniCAM!B17,EPA!B17,MERGE!B17)</f>
        <v>1</v>
      </c>
      <c r="C17" s="26">
        <f>AVERAGE(BAV!C17,DECC!C17,EIA!C17,EU!C17,IRENA!C17,NERL!C17,'MARKAL 3.26'!C17,'MARKAL MED'!C17,MiniCAM!C17,EPA!C17,MERGE!C17)</f>
        <v>1902.0366548133334</v>
      </c>
      <c r="D17" s="26">
        <f>AVERAGE(BAV!D17,DECC!D17,EIA!D17,EU!D17,IRENA!D17,NERL!D17,'MARKAL 3.26'!D17,'MARKAL MED'!D17,MiniCAM!D17,EPA!D17,MERGE!D17)</f>
        <v>8.3417061274666668</v>
      </c>
      <c r="E17" s="26">
        <f>AVERAGE(BAV!E17,DECC!E17,EIA!E17,EU!E17,IRENA!E17,NERL!E17,'MARKAL 3.26'!E17,'MARKAL MED'!E17,MiniCAM!E17,EPA!E17,MERGE!E17)</f>
        <v>0.83055199999999996</v>
      </c>
      <c r="F17" s="54">
        <f>AVERAGE(BAV!F17,DECC!F17,EIA!F17,EU!F17,IRENA!F17,NERL!F17,'MARKAL 3.26'!F17,'MARKAL MED'!F17,MiniCAM!F17,EPA!F17,MERGE!F17)</f>
        <v>50</v>
      </c>
      <c r="G17" s="58">
        <f>AVERAGE(BAV!G17,DECC!G17,EIA!G17,EU!G17,IRENA!G17,NERL!G17,'MARKAL 3.26'!G17,'MARKAL MED'!G17,MiniCAM!G17,EPA!G17,MERGE!G17)</f>
        <v>0.86349999999999993</v>
      </c>
      <c r="H17" s="62">
        <f>AVERAGE(BAV!H17,DECC!H17,EIA!H17,EU!H17,IRENA!H17,NERL!H17,'MARKAL 3.26'!H17,'MARKAL MED'!H17,MiniCAM!H17,EPA!H17,MERGE!H17)</f>
        <v>54</v>
      </c>
      <c r="I17" s="8"/>
      <c r="J17" s="17"/>
    </row>
    <row r="18" spans="1:10" x14ac:dyDescent="0.25">
      <c r="A18" s="5" t="s">
        <v>13</v>
      </c>
      <c r="B18" s="44">
        <f>AVERAGE(BAV!B18,DECC!B18,EIA!B18,EU!B18,IRENA!B18,NERL!B18,'MARKAL 3.26'!B18,'MARKAL MED'!B18,MiniCAM!B18,EPA!B18,MERGE!B18)</f>
        <v>1</v>
      </c>
      <c r="C18" s="26">
        <f>AVERAGE(BAV!C18,DECC!C18,EIA!C18,EU!C18,IRENA!C18,NERL!C18,'MARKAL 3.26'!C18,'MARKAL MED'!C18,MiniCAM!C18,EPA!C18,MERGE!C18)</f>
        <v>803.14799999999991</v>
      </c>
      <c r="D18" s="26">
        <f>AVERAGE(BAV!D18,DECC!D18,EIA!D18,EU!D18,IRENA!D18,NERL!D18,'MARKAL 3.26'!D18,'MARKAL MED'!D18,MiniCAM!D18,EPA!D18,MERGE!D18)</f>
        <v>1264.8</v>
      </c>
      <c r="E18" s="26">
        <f>AVERAGE(BAV!E18,DECC!E18,EIA!E18,EU!E18,IRENA!E18,NERL!E18,'MARKAL 3.26'!E18,'MARKAL MED'!E18,MiniCAM!E18,EPA!E18,MERGE!E18)</f>
        <v>1.2268559999999999</v>
      </c>
      <c r="F18" s="54">
        <f>AVERAGE(BAV!F18,DECC!F18,EIA!F18,EU!F18,IRENA!F18,NERL!F18,'MARKAL 3.26'!F18,'MARKAL MED'!F18,MiniCAM!F18,EPA!F18,MERGE!F18)</f>
        <v>20</v>
      </c>
      <c r="G18" s="58"/>
      <c r="H18" s="62"/>
      <c r="I18" s="8"/>
    </row>
    <row r="19" spans="1:10" ht="15.75" thickBot="1" x14ac:dyDescent="0.3">
      <c r="A19" s="13" t="s">
        <v>14</v>
      </c>
      <c r="B19" s="45">
        <f>AVERAGE(BAV!B19,DECC!B19,EIA!B19,EU!B19,IRENA!B19,NERL!B19,'MARKAL 3.26'!B19,'MARKAL MED'!B19,MiniCAM!B19,EPA!B19,MERGE!B19)</f>
        <v>1</v>
      </c>
      <c r="C19" s="65"/>
      <c r="D19" s="65"/>
      <c r="E19" s="65"/>
      <c r="F19" s="67">
        <f>AVERAGE(BAV!F19,DECC!F19,EIA!F19,EU!F19,IRENA!F19,NERL!F19,'MARKAL 3.26'!F19,'MARKAL MED'!F19,MiniCAM!F19,EPA!F19,MERGE!F19)</f>
        <v>50</v>
      </c>
      <c r="G19" s="68"/>
      <c r="H19" s="69"/>
      <c r="I19" s="15"/>
    </row>
    <row r="21" spans="1:10" ht="15.75" thickBot="1" x14ac:dyDescent="0.3">
      <c r="A21" s="1" t="s">
        <v>44</v>
      </c>
    </row>
    <row r="22" spans="1:10" x14ac:dyDescent="0.25">
      <c r="A22" s="70" t="s">
        <v>95</v>
      </c>
      <c r="B22" s="3" t="s">
        <v>0</v>
      </c>
      <c r="C22" s="3" t="s">
        <v>87</v>
      </c>
      <c r="D22" s="3" t="s">
        <v>88</v>
      </c>
      <c r="E22" s="3" t="s">
        <v>89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0" x14ac:dyDescent="0.25">
      <c r="A23" s="5" t="s">
        <v>56</v>
      </c>
      <c r="B23" s="44">
        <f>MIN(BAV!B6,DECC!B6,EIA!B6,EU!B6,IRENA!B6,NERL!B6,'MARKAL 3.26'!B6,'MARKAL MED'!B6,MiniCAM!B6,EPA!B6,MERGE!B6)</f>
        <v>0.33</v>
      </c>
      <c r="C23" s="26">
        <f>MIN(BAV!C6,DECC!C6,EIA!C6,EU!C6,IRENA!C6,NERL!C6,'MARKAL 3.26'!C6,'MARKAL MED'!C6,MiniCAM!C6,EPA!C6,MERGE!C6)</f>
        <v>967.57199999999989</v>
      </c>
      <c r="D23" s="26">
        <f>MIN(BAV!D6,DECC!D6,EIA!D6,EU!D6,IRENA!D6,NERL!D6,'MARKAL 3.26'!D6,'MARKAL MED'!D6,MiniCAM!D6,EPA!D6,MERGE!D6)</f>
        <v>16.158607195584</v>
      </c>
      <c r="E23" s="26">
        <f>MIN(BAV!E6,DECC!E6,EIA!E6,EU!E6,IRENA!E6,NERL!E6,'MARKAL 3.26'!E6,'MARKAL MED'!E6,MiniCAM!E6,EPA!E6,MERGE!E6)</f>
        <v>1.0392708843089999</v>
      </c>
      <c r="F23" s="54">
        <f>MIN(BAV!F6,DECC!F6,EIA!F6,EU!F6,IRENA!F6,NERL!F6,'MARKAL 3.26'!F6,'MARKAL MED'!F6,MiniCAM!F6,EPA!F6,MERGE!F6)</f>
        <v>25</v>
      </c>
      <c r="G23" s="58">
        <f>MIN(BAV!G6,DECC!G6,EIA!G6,EU!G6,IRENA!G6,NERL!G6,'MARKAL 3.26'!G6,'MARKAL MED'!G6,MiniCAM!G6,EPA!G6,MERGE!G6)</f>
        <v>0.8</v>
      </c>
      <c r="H23" s="62"/>
      <c r="I23" s="8"/>
    </row>
    <row r="24" spans="1:10" x14ac:dyDescent="0.25">
      <c r="A24" s="5" t="s">
        <v>57</v>
      </c>
      <c r="B24" s="44">
        <f>MIN(BAV!B7,DECC!B7,EIA!B7,EU!B7,IRENA!B7,NERL!B7,'MARKAL 3.26'!B7,'MARKAL MED'!B7,MiniCAM!B7,EPA!B7,MERGE!B7)</f>
        <v>0.38420490928495199</v>
      </c>
      <c r="C24" s="26">
        <f>MIN(BAV!C7,DECC!C7,EIA!C7,EU!C7,IRENA!C7,NERL!C7,'MARKAL 3.26'!C7,'MARKAL MED'!C7,MiniCAM!C7,EPA!C7,MERGE!C7)</f>
        <v>998.16977588999998</v>
      </c>
      <c r="D24" s="26">
        <f>MIN(BAV!D7,DECC!D7,EIA!D7,EU!D7,IRENA!D7,NERL!D7,'MARKAL 3.26'!D7,'MARKAL MED'!D7,MiniCAM!D7,EPA!D7,MERGE!D7)</f>
        <v>16.158607195584</v>
      </c>
      <c r="E24" s="26">
        <f>MIN(BAV!E7,DECC!E7,EIA!E7,EU!E7,IRENA!E7,NERL!E7,'MARKAL 3.26'!E7,'MARKAL MED'!E7,MiniCAM!E7,EPA!E7,MERGE!E7)</f>
        <v>1.0392708843089999</v>
      </c>
      <c r="F24" s="54">
        <f>MIN(BAV!F7,DECC!F7,EIA!F7,EU!F7,IRENA!F7,NERL!F7,'MARKAL 3.26'!F7,'MARKAL MED'!F7,MiniCAM!F7,EPA!F7,MERGE!F7)</f>
        <v>30</v>
      </c>
      <c r="G24" s="58">
        <f>MIN(BAV!G7,DECC!G7,EIA!G7,EU!G7,IRENA!G7,NERL!G7,'MARKAL 3.26'!G7,'MARKAL MED'!G7,MiniCAM!G7,EPA!G7,MERGE!G7)</f>
        <v>0.8</v>
      </c>
      <c r="H24" s="62">
        <f>MIN(BAV!H7,DECC!H7,EIA!H7,EU!H7,IRENA!H7,NERL!H7,'MARKAL 3.26'!H7,'MARKAL MED'!H7,MiniCAM!H7,EPA!H7,MERGE!H7)</f>
        <v>36</v>
      </c>
      <c r="I24" s="8"/>
    </row>
    <row r="25" spans="1:10" x14ac:dyDescent="0.25">
      <c r="A25" s="5" t="s">
        <v>3</v>
      </c>
      <c r="B25" s="44">
        <f>MIN(BAV!B8,DECC!B8,EIA!B8,EU!B8,IRENA!B8,NERL!B8,'MARKAL 3.26'!B8,'MARKAL MED'!B8,MiniCAM!B8,EPA!B8,MERGE!B8)</f>
        <v>0.25</v>
      </c>
      <c r="C25" s="26">
        <f>MIN(BAV!C8,DECC!C8,EIA!C8,EU!C8,IRENA!C8,NERL!C8,'MARKAL 3.26'!C8,'MARKAL MED'!C8,MiniCAM!C8,EPA!C8,MERGE!C8)</f>
        <v>322.93728043499999</v>
      </c>
      <c r="D25" s="26">
        <f>MIN(BAV!D8,DECC!D8,EIA!D8,EU!D8,IRENA!D8,NERL!D8,'MARKAL 3.26'!D8,'MARKAL MED'!D8,MiniCAM!D8,EPA!D8,MERGE!D8)</f>
        <v>0.54386400000000001</v>
      </c>
      <c r="E25" s="26">
        <f>MIN(BAV!E8,DECC!E8,EIA!E8,EU!E8,IRENA!E8,NERL!E8,'MARKAL 3.26'!E8,'MARKAL MED'!E8,MiniCAM!E8,EPA!E8,MERGE!E8)</f>
        <v>1.0172379004800001</v>
      </c>
      <c r="F25" s="54">
        <f>MIN(BAV!F8,DECC!F8,EIA!F8,EU!F8,IRENA!F8,NERL!F8,'MARKAL 3.26'!F8,'MARKAL MED'!F8,MiniCAM!F8,EPA!F8,MERGE!F8)</f>
        <v>20</v>
      </c>
      <c r="G25" s="58">
        <f>MIN(BAV!G8,DECC!G8,EIA!G8,EU!G8,IRENA!G8,NERL!G8,'MARKAL 3.26'!G8,'MARKAL MED'!G8,MiniCAM!G8,EPA!G8,MERGE!G8)</f>
        <v>0.56999999999999995</v>
      </c>
      <c r="H25" s="62">
        <f>MIN(BAV!H8,DECC!H8,EIA!H8,EU!H8,IRENA!H8,NERL!H8,'MARKAL 3.26'!H8,'MARKAL MED'!H8,MiniCAM!H8,EPA!H8,MERGE!H8)</f>
        <v>12</v>
      </c>
      <c r="I25" s="8"/>
    </row>
    <row r="26" spans="1:10" x14ac:dyDescent="0.25">
      <c r="A26" s="5" t="s">
        <v>4</v>
      </c>
      <c r="B26" s="44">
        <f>MIN(BAV!B9,DECC!B9,EIA!B9,EU!B9,IRENA!B9,NERL!B9,'MARKAL 3.26'!B9,'MARKAL MED'!B9,MiniCAM!B9,EPA!B9,MERGE!B9)</f>
        <v>0.49</v>
      </c>
      <c r="C26" s="26">
        <f>MIN(BAV!C9,DECC!C9,EIA!C9,EU!C9,IRENA!C9,NERL!C9,'MARKAL 3.26'!C9,'MARKAL MED'!C9,MiniCAM!C9,EPA!C9,MERGE!C9)</f>
        <v>469.72695335999998</v>
      </c>
      <c r="D26" s="26">
        <f>MIN(BAV!D9,DECC!D9,EIA!D9,EU!D9,IRENA!D9,NERL!D9,'MARKAL 3.26'!D9,'MARKAL MED'!D9,MiniCAM!D9,EPA!D9,MERGE!D9)</f>
        <v>4.5905213906799993</v>
      </c>
      <c r="E26" s="26">
        <f>MIN(BAV!E9,DECC!E8,EIA!E9,EU!E9,IRENA!E9,NERL!E9,'MARKAL 3.26'!E9,'MARKAL MED'!E9,MiniCAM!E9,EPA!E9,MERGE!E9)</f>
        <v>0.70828800000000003</v>
      </c>
      <c r="F26" s="54">
        <f>MIN(BAV!F9,DECC!F9,EIA!F9,EU!F9,IRENA!F9,NERL!F9,'MARKAL 3.26'!F9,'MARKAL MED'!F9,MiniCAM!F9,EPA!F9,MERGE!F9)</f>
        <v>25</v>
      </c>
      <c r="G26" s="58">
        <f>MIN(BAV!G9,DECC!G9,EIA!G9,EU!G9,IRENA!G9,NERL!G9,'MARKAL 3.26'!G9,'MARKAL MED'!G9,MiniCAM!G9,EPA!G9,MERGE!G9)</f>
        <v>0.8</v>
      </c>
      <c r="H26" s="62">
        <f>MIN(BAV!H9,DECC!H9,EIA!H9,EU!H9,IRENA!H9,NERL!H9,'MARKAL 3.26'!H9,'MARKAL MED'!H9,MiniCAM!H9,EPA!H9,MERGE!H9)</f>
        <v>24</v>
      </c>
      <c r="I26" s="8"/>
    </row>
    <row r="27" spans="1:10" x14ac:dyDescent="0.25">
      <c r="A27" s="5" t="s">
        <v>5</v>
      </c>
      <c r="B27" s="44">
        <f>MIN(BAV!B10,DECC!B10,EIA!B10,EU!B10,IRENA!B10,NERL!B10,'MARKAL 3.26'!B10,'MARKAL MED'!B10,MiniCAM!B10,EPA!B10,MERGE!B10)</f>
        <v>0.33</v>
      </c>
      <c r="C27" s="26">
        <f>MIN(BAV!C10,DECC!C10,EIA!C10,EU!C10,IRENA!C10,NERL!C10,'MARKAL 3.26'!C10,'MARKAL MED'!C10,MiniCAM!C10,EPA!C10,MERGE!C10)</f>
        <v>632.4</v>
      </c>
      <c r="D27" s="26">
        <f>MIN(BAV!D10,DECC!D10,EIA!D10,EU!D10,IRENA!D10,NERL!D10,'MARKAL 3.26'!D10,'MARKAL MED'!D10,MiniCAM!D10,EPA!D10,MERGE!D10)</f>
        <v>0.54386400000000001</v>
      </c>
      <c r="E27" s="26">
        <f>MIN(BAV!E10,DECC!E9,EIA!E10,EU!E10,IRENA!E10,NERL!E10,'MARKAL 3.26'!E10,'MARKAL MED'!E10,MiniCAM!E10,EPA!E10,MERGE!E10)</f>
        <v>1.568352</v>
      </c>
      <c r="F27" s="54">
        <f>MIN(BAV!F10,DECC!F10,EIA!F10,EU!F10,IRENA!F10,NERL!F10,'MARKAL 3.26'!F10,'MARKAL MED'!F10,MiniCAM!F10,EPA!F10,MERGE!F10)</f>
        <v>20</v>
      </c>
      <c r="G27" s="58">
        <f>MIN(BAV!G10,DECC!G10,EIA!G10,EU!G10,IRENA!G10,NERL!G10,'MARKAL 3.26'!G10,'MARKAL MED'!G10,MiniCAM!G10,EPA!G10,MERGE!G10)</f>
        <v>0.7</v>
      </c>
      <c r="H27" s="62">
        <f>MIN(BAV!H10,DECC!H10,EIA!H10,EU!H10,IRENA!H10,NERL!H10,'MARKAL 3.26'!H10,'MARKAL MED'!H10,MiniCAM!H10,EPA!H10,MERGE!H10)</f>
        <v>12</v>
      </c>
      <c r="I27" s="8"/>
    </row>
    <row r="28" spans="1:10" x14ac:dyDescent="0.25">
      <c r="A28" s="5" t="s">
        <v>6</v>
      </c>
      <c r="B28" s="44">
        <f>MIN(BAV!B11,DECC!B11,EIA!B11,EU!B11,IRENA!B11,NERL!B11,'MARKAL 3.26'!B11,'MARKAL MED'!B11,MiniCAM!B11,EPA!B11,MERGE!B11)</f>
        <v>0.32</v>
      </c>
      <c r="C28" s="26">
        <f>MIN(BAV!C11,DECC!C11,EIA!C11,EU!C11,IRENA!C11,NERL!C11,'MARKAL 3.26'!C11,'MARKAL MED'!C11,MiniCAM!C11,EPA!C11,MERGE!C11)</f>
        <v>1467.8967292500001</v>
      </c>
      <c r="D28" s="26">
        <f>MIN(BAV!D11,DECC!D11,EIA!D11,EU!D11,IRENA!D11,NERL!D11,'MARKAL 3.26'!D11,'MARKAL MED'!D11,MiniCAM!D11,EPA!D11,MERGE!D11)</f>
        <v>41.136337940502003</v>
      </c>
      <c r="E28" s="26">
        <f>MIN(BAV!E11,DECC!E10,EIA!E11,EU!E11,IRENA!E11,NERL!E11,'MARKAL 3.26'!E11,'MARKAL MED'!E11,MiniCAM!E11,EPA!E11,MERGE!E11)</f>
        <v>6.3240000000000005E-2</v>
      </c>
      <c r="F28" s="54">
        <f>MIN(BAV!F11,DECC!F11,EIA!F11,EU!F11,IRENA!F11,NERL!F11,'MARKAL 3.26'!F11,'MARKAL MED'!F11,MiniCAM!F11,EPA!F11,MERGE!F11)</f>
        <v>30</v>
      </c>
      <c r="G28" s="58">
        <f>MIN(BAV!G11,DECC!G11,EIA!G11,EU!G11,IRENA!G11,NERL!G11,'MARKAL 3.26'!G11,'MARKAL MED'!G11,MiniCAM!G11,EPA!G11,MERGE!G11)</f>
        <v>0.82</v>
      </c>
      <c r="H28" s="62">
        <f>MIN(BAV!H11,DECC!H11,EIA!H11,EU!H11,IRENA!H11,NERL!H11,'MARKAL 3.26'!H11,'MARKAL MED'!H11,MiniCAM!H11,EPA!H11,MERGE!H11)</f>
        <v>60</v>
      </c>
      <c r="I28" s="8"/>
    </row>
    <row r="29" spans="1:10" x14ac:dyDescent="0.25">
      <c r="A29" s="5" t="s">
        <v>7</v>
      </c>
      <c r="B29" s="44">
        <f>MIN(BAV!B12,DECC!B12,EIA!B12,EU!B12,IRENA!B12,NERL!B12,'MARKAL 3.26'!B12,'MARKAL MED'!B12,MiniCAM!B12,EPA!B12,MERGE!B12)</f>
        <v>1</v>
      </c>
      <c r="C29" s="26">
        <f>MIN(BAV!C12,DECC!C12,EIA!C12,EU!C12,IRENA!C12,NERL!C12,'MARKAL 3.26'!C12,'MARKAL MED'!C12,MiniCAM!C12,EPA!C12,MERGE!C12)</f>
        <v>733.94836462500007</v>
      </c>
      <c r="D29" s="26">
        <f>MIN(BAV!D12,DECC!D12,EIA!D12,EU!D12,IRENA!D12,NERL!D12,'MARKAL 3.26'!D12,'MARKAL MED'!D12,MiniCAM!D12,EPA!D12,MERGE!D12)</f>
        <v>7.0341611265659996</v>
      </c>
      <c r="E29" s="26">
        <f>MIN(BAV!E12,DECC!E11,EIA!E12,EU!E12,IRENA!E12,NERL!E12,'MARKAL 3.26'!E12,'MARKAL MED'!E12,MiniCAM!E12,EPA!E12,MERGE!E12)</f>
        <v>0</v>
      </c>
      <c r="F29" s="54">
        <f>MIN(BAV!F12,DECC!F12,EIA!F12,EU!F12,IRENA!F12,NERL!F12,'MARKAL 3.26'!F12,'MARKAL MED'!F12,MiniCAM!F12,EPA!F12,MERGE!F12)</f>
        <v>20</v>
      </c>
      <c r="G29" s="58">
        <f>MIN(BAV!G12,DECC!G12,EIA!G12,EU!G12,IRENA!G12,NERL!G12,'MARKAL 3.26'!G12,'MARKAL MED'!G12,MiniCAM!G12,EPA!G12,MERGE!G12)</f>
        <v>0.23</v>
      </c>
      <c r="H29" s="62">
        <f>MIN(BAV!H12,DECC!H12,EIA!H12,EU!H12,IRENA!H12,NERL!H12,'MARKAL 3.26'!H12,'MARKAL MED'!H12,MiniCAM!H12,EPA!H12,MERGE!H12)</f>
        <v>12</v>
      </c>
      <c r="I29" s="8"/>
    </row>
    <row r="30" spans="1:10" x14ac:dyDescent="0.25">
      <c r="A30" s="5" t="s">
        <v>8</v>
      </c>
      <c r="B30" s="44">
        <f>MIN(BAV!B13,DECC!B13,EIA!B13,EU!B13,IRENA!B13,NERL!B13,'MARKAL 3.26'!B13,'MARKAL MED'!B13,MiniCAM!B13,EPA!B13,MERGE!B13)</f>
        <v>1</v>
      </c>
      <c r="C30" s="26">
        <f>MIN(BAV!C13,DECC!C13,EIA!C13,EU!C13,IRENA!C13,NERL!C13,'MARKAL 3.26'!C13,'MARKAL MED'!C13,MiniCAM!C13,EPA!C13,MERGE!C13)</f>
        <v>1409.1808600799998</v>
      </c>
      <c r="D30" s="26">
        <f>MIN(BAV!D13,DECC!D13,EIA!D13,EU!D13,IRENA!D13,NERL!D13,'MARKAL 3.26'!D13,'MARKAL MED'!D13,MiniCAM!D13,EPA!D13,MERGE!D13)</f>
        <v>9.1772903512710009</v>
      </c>
      <c r="E30" s="26">
        <f>MIN(BAV!E13,DECC!E13,EIA!E13,EU!E13,IRENA!E13,NERL!E13,'MARKAL 3.26'!E13,'MARKAL MED'!E13,MiniCAM!E13,EPA!E13,MERGE!E13)</f>
        <v>0</v>
      </c>
      <c r="F30" s="54">
        <f>MIN(BAV!F13,DECC!F13,EIA!F13,EU!F13,IRENA!F13,NERL!F13,'MARKAL 3.26'!F13,'MARKAL MED'!F13,MiniCAM!F13,EPA!F13,MERGE!F13)</f>
        <v>20</v>
      </c>
      <c r="G30" s="58">
        <f>MIN(BAV!G13,DECC!G13,EIA!G13,EU!G13,IRENA!G13,NERL!G13,'MARKAL 3.26'!G13,'MARKAL MED'!G13,MiniCAM!G13,EPA!G13,MERGE!G13)</f>
        <v>0.21</v>
      </c>
      <c r="H30" s="62">
        <f>MIN(BAV!H13,DECC!H13,EIA!H13,EU!H13,IRENA!H13,NERL!H13,'MARKAL 3.26'!H13,'MARKAL MED'!H13,MiniCAM!H13,EPA!H13,MERGE!H13)</f>
        <v>24</v>
      </c>
      <c r="I30" s="8"/>
    </row>
    <row r="31" spans="1:10" x14ac:dyDescent="0.25">
      <c r="A31" s="5" t="s">
        <v>9</v>
      </c>
      <c r="B31" s="44">
        <f>MIN(BAV!B14,DECC!B14,EIA!B14,EU!B14,IRENA!B14,NERL!B14,'MARKAL 3.26'!B14,'MARKAL MED'!B14,MiniCAM!B14,EPA!B14,MERGE!B14)</f>
        <v>1</v>
      </c>
      <c r="C31" s="26">
        <f>MIN(BAV!C14,DECC!C14,EIA!C14,EU!C14,IRENA!C14,NERL!C14,'MARKAL 3.26'!C14,'MARKAL MED'!C14,MiniCAM!C14,EPA!C14,MERGE!C14)</f>
        <v>1402.8869526240001</v>
      </c>
      <c r="D31" s="26">
        <f>MIN(BAV!D14,DECC!D14,EIA!D14,EU!D14,IRENA!D14,NERL!D14,'MARKAL 3.26'!D14,'MARKAL MED'!D14,MiniCAM!D14,EPA!D14,MERGE!D14)</f>
        <v>9.3804786139200012</v>
      </c>
      <c r="E31" s="26">
        <f>MIN(BAV!E14,DECC!E14,EIA!E14,EU!E14,IRENA!E14,NERL!E14,'MARKAL 3.26'!E14,'MARKAL MED'!E14,MiniCAM!E14,EPA!E14,MERGE!E14)</f>
        <v>0</v>
      </c>
      <c r="F31" s="54">
        <f>MIN(BAV!F14,DECC!F14,EIA!F14,EU!F14,IRENA!F14,NERL!F14,'MARKAL 3.26'!F14,'MARKAL MED'!F14,MiniCAM!F14,EPA!F14,MERGE!F14)</f>
        <v>40</v>
      </c>
      <c r="G31" s="58">
        <f>MIN(BAV!G14,DECC!G14,EIA!G14,EU!G14,IRENA!G14,NERL!G14,'MARKAL 3.26'!G14,'MARKAL MED'!G14,MiniCAM!G14,EPA!G14,MERGE!G14)</f>
        <v>0.7</v>
      </c>
      <c r="H31" s="62">
        <f>MIN(BAV!H14,DECC!H14,EIA!H14,EU!H14,IRENA!H14,NERL!H14,'MARKAL 3.26'!H14,'MARKAL MED'!H14,MiniCAM!H14,EPA!H14,MERGE!H14)</f>
        <v>48</v>
      </c>
      <c r="I31" s="8"/>
    </row>
    <row r="32" spans="1:10" x14ac:dyDescent="0.25">
      <c r="A32" s="5" t="s">
        <v>10</v>
      </c>
      <c r="B32" s="44">
        <f>MIN(BAV!B15,DECC!B15,EIA!B15,EU!B15,IRENA!B15,NERL!B15,'MARKAL 3.26'!B15,'MARKAL MED'!B15,MiniCAM!B15,EPA!B15,MERGE!B15)</f>
        <v>0.24827586206896551</v>
      </c>
      <c r="C32" s="26">
        <f>MIN(BAV!C15,DECC!C15,EIA!C15,EU!C15,IRENA!C15,NERL!C15,'MARKAL 3.26'!C15,'MARKAL MED'!C15,MiniCAM!C15,EPA!C15,MERGE!C15)</f>
        <v>967.57199999999989</v>
      </c>
      <c r="D32" s="26">
        <f>MIN(BAV!D15,DECC!D15,EIA!D15,EU!D15,IRENA!D15,NERL!D15,'MARKAL 3.26'!D15,'MARKAL MED'!D15,MiniCAM!D15,EPA!D15,MERGE!D15)</f>
        <v>21.589825093809001</v>
      </c>
      <c r="E32" s="26">
        <f>MIN(BAV!E15,DECC!E15,EIA!E15,EU!E15,IRENA!E15,NERL!E15,'MARKAL 3.26'!E15,'MARKAL MED'!E15,MiniCAM!E15,EPA!E15,MERGE!E15)</f>
        <v>5.8715869170000001E-3</v>
      </c>
      <c r="F32" s="54">
        <f>MIN(BAV!F15,DECC!F15,EIA!F15,EU!F15,IRENA!F15,NERL!F15,'MARKAL 3.26'!F15,'MARKAL MED'!F15,MiniCAM!F15,EPA!F15,MERGE!F15)</f>
        <v>25</v>
      </c>
      <c r="G32" s="58">
        <f>MIN(BAV!G15,DECC!G15,EIA!G15,EU!G15,IRENA!G15,NERL!G15,'MARKAL 3.26'!G15,'MARKAL MED'!G15,MiniCAM!G15,EPA!G15,MERGE!G15)</f>
        <v>0.83</v>
      </c>
      <c r="H32" s="62">
        <f>MIN(BAV!H15,DECC!H15,EIA!H15,EU!H15,IRENA!H15,NERL!H15,'MARKAL 3.26'!H15,'MARKAL MED'!H15,MiniCAM!H15,EPA!H15,MERGE!H15)</f>
        <v>12</v>
      </c>
      <c r="I32" s="8"/>
    </row>
    <row r="33" spans="1:9" x14ac:dyDescent="0.25">
      <c r="A33" s="5" t="s">
        <v>11</v>
      </c>
      <c r="B33" s="44">
        <f>MIN(BAV!B16,DECC!B16,EIA!B16,EU!B16,IRENA!B16,NERL!B16,'MARKAL 3.26'!B16,'MARKAL MED'!B16,MiniCAM!B16,EPA!B16,MERGE!B16)</f>
        <v>0.25</v>
      </c>
      <c r="C33" s="26">
        <f>MIN(BAV!C16,DECC!C16,EIA!C16,EU!C16,IRENA!C16,NERL!C16,'MARKAL 3.26'!C16,'MARKAL MED'!C16,MiniCAM!C16,EPA!C16,MERGE!C16)</f>
        <v>803.14799999999991</v>
      </c>
      <c r="D33" s="26">
        <f>MIN(BAV!D16,DECC!D16,EIA!D16,EU!D16,IRENA!D16,NERL!D16,'MARKAL 3.26'!D16,'MARKAL MED'!D16,MiniCAM!D16,EPA!D16,MERGE!D16)</f>
        <v>0.54386400000000001</v>
      </c>
      <c r="E33" s="26">
        <f>MIN(BAV!E16,DECC!E16,EIA!E16,EU!E16,IRENA!E16,NERL!E16,'MARKAL 3.26'!E16,'MARKAL MED'!E16,MiniCAM!E16,EPA!E16,MERGE!E16)</f>
        <v>0</v>
      </c>
      <c r="F33" s="54">
        <f>MIN(BAV!F16,DECC!F16,EIA!F16,EU!F16,IRENA!F16,NERL!F16,'MARKAL 3.26'!F16,'MARKAL MED'!F16,MiniCAM!F16,EPA!F16,MERGE!F16)</f>
        <v>15</v>
      </c>
      <c r="G33" s="58">
        <f>MIN(BAV!G16,DECC!G16,EIA!G16,EU!G16,IRENA!G16,NERL!G16,'MARKAL 3.26'!G16,'MARKAL MED'!G16,MiniCAM!G16,EPA!G16,MERGE!G16)</f>
        <v>0.69</v>
      </c>
      <c r="H33" s="62">
        <f>MIN(BAV!H16,DECC!H16,EIA!H16,EU!H16,IRENA!H16,NERL!H16,'MARKAL 3.26'!H16,'MARKAL MED'!H16,MiniCAM!H16,EPA!H16,MERGE!H16)</f>
        <v>18</v>
      </c>
      <c r="I33" s="8"/>
    </row>
    <row r="34" spans="1:9" x14ac:dyDescent="0.25">
      <c r="A34" s="5" t="s">
        <v>12</v>
      </c>
      <c r="B34" s="44">
        <f>MIN(BAV!B17,DECC!B17,EIA!B17,EU!B17,IRENA!B17,NERL!B17,'MARKAL 3.26'!B17,'MARKAL MED'!B17,MiniCAM!B17,EPA!B17,MERGE!B17)</f>
        <v>1</v>
      </c>
      <c r="C34" s="26">
        <f>MIN(BAV!C17,DECC!C17,EIA!C17,EU!C17,IRENA!C17,NERL!C17,'MARKAL 3.26'!C17,'MARKAL MED'!C17,MiniCAM!C17,EPA!C17,MERGE!C17)</f>
        <v>1622.32372444</v>
      </c>
      <c r="D34" s="26">
        <f>MIN(BAV!D17,DECC!D17,EIA!D17,EU!D17,IRENA!D17,NERL!D17,'MARKAL 3.26'!D17,'MARKAL MED'!D17,MiniCAM!D17,EPA!D17,MERGE!D17)</f>
        <v>0.97389599999999998</v>
      </c>
      <c r="E34" s="26">
        <f>MIN(BAV!E17,DECC!E17,EIA!E17,EU!E17,IRENA!E17,NERL!E17,'MARKAL 3.26'!E17,'MARKAL MED'!E17,MiniCAM!E17,EPA!E17,MERGE!E17)</f>
        <v>0</v>
      </c>
      <c r="F34" s="54">
        <f>MIN(BAV!F17,DECC!F17,EIA!F17,EU!F17,IRENA!F17,NERL!F17,'MARKAL 3.26'!F17,'MARKAL MED'!F17,MiniCAM!F17,EPA!F17,MERGE!F17)</f>
        <v>50</v>
      </c>
      <c r="G34" s="58">
        <f>MIN(BAV!G17,DECC!G17,EIA!G17,EU!G17,IRENA!G17,NERL!G17,'MARKAL 3.26'!G17,'MARKAL MED'!G17,MiniCAM!G17,EPA!G17,MERGE!G17)</f>
        <v>0.77</v>
      </c>
      <c r="H34" s="62">
        <f>MIN(BAV!H17,DECC!H17,EIA!H17,EU!H17,IRENA!H17,NERL!H17,'MARKAL 3.26'!H17,'MARKAL MED'!H17,MiniCAM!H17,EPA!H17,MERGE!H17)</f>
        <v>54</v>
      </c>
      <c r="I34" s="8"/>
    </row>
    <row r="35" spans="1:9" x14ac:dyDescent="0.25">
      <c r="A35" s="5" t="s">
        <v>13</v>
      </c>
      <c r="B35" s="44">
        <f>MIN(BAV!B18,DECC!B18,EIA!B18,EU!B18,IRENA!B18,NERL!B18,'MARKAL 3.26'!B18,'MARKAL MED'!B18,MiniCAM!B18,EPA!B18,MERGE!B18)</f>
        <v>1</v>
      </c>
      <c r="C35" s="26">
        <f>MIN(BAV!C18,DECC!C18,EIA!C18,EU!C18,IRENA!C18,NERL!C18,'MARKAL 3.26'!C18,'MARKAL MED'!C18,MiniCAM!C18,EPA!C18,MERGE!C18)</f>
        <v>803.14799999999991</v>
      </c>
      <c r="D35" s="26">
        <f>MIN(BAV!D18,DECC!D18,EIA!D18,EU!D18,IRENA!D18,NERL!D18,'MARKAL 3.26'!D18,'MARKAL MED'!D18,MiniCAM!D18,EPA!D18,MERGE!D18)</f>
        <v>1264.8</v>
      </c>
      <c r="E35" s="26">
        <f>MIN(BAV!E18,DECC!E18,EIA!E18,EU!E18,IRENA!E18,NERL!E18,'MARKAL 3.26'!E18,'MARKAL MED'!E18,MiniCAM!E18,EPA!E18,MERGE!E18)</f>
        <v>1.2268559999999999</v>
      </c>
      <c r="F35" s="54">
        <f>MIN(BAV!F18,DECC!F18,EIA!F18,EU!F18,IRENA!F18,NERL!F18,'MARKAL 3.26'!F18,'MARKAL MED'!F18,MiniCAM!F18,EPA!F18,MERGE!F18)</f>
        <v>20</v>
      </c>
      <c r="G35" s="58">
        <f>MIN(BAV!G18,DECC!G18,EIA!G18,EU!G18,IRENA!G18,NERL!G18,'MARKAL 3.26'!G18,'MARKAL MED'!G18,MiniCAM!G18,EPA!G18,MERGE!G18)</f>
        <v>0</v>
      </c>
      <c r="H35" s="62"/>
      <c r="I35" s="8"/>
    </row>
    <row r="36" spans="1:9" ht="15.75" thickBot="1" x14ac:dyDescent="0.3">
      <c r="A36" s="13" t="s">
        <v>14</v>
      </c>
      <c r="B36" s="45">
        <f>MIN(BAV!B19,DECC!B19,EIA!B19,EU!B19,IRENA!B19,NERL!B19,'MARKAL 3.26'!B19,'MARKAL MED'!B19,MiniCAM!B19,EPA!B19,MERGE!B19)</f>
        <v>1</v>
      </c>
      <c r="C36" s="65">
        <f>MIN(BAV!C19,DECC!C19,EIA!C19,EU!C19,IRENA!C19,NERL!C19,'MARKAL 3.26'!C19,'MARKAL MED'!C19,MiniCAM!C19,EPA!C19,MERGE!C19)</f>
        <v>0</v>
      </c>
      <c r="D36" s="65">
        <f>MIN(BAV!D19,DECC!D19,EIA!D19,EU!D19,IRENA!D19,NERL!D19,'MARKAL 3.26'!D19,'MARKAL MED'!D19,MiniCAM!D19,EPA!D19,MERGE!D19)</f>
        <v>0</v>
      </c>
      <c r="E36" s="65">
        <f>MIN(BAV!E19,DECC!E19,EIA!E19,EU!E19,IRENA!E19,NERL!E19,'MARKAL 3.26'!E19,'MARKAL MED'!E19,MiniCAM!E19,EPA!E19,MERGE!E19)</f>
        <v>0</v>
      </c>
      <c r="F36" s="67">
        <f>MIN(BAV!F19,DECC!F19,EIA!F19,EU!F19,IRENA!F19,NERL!F19,'MARKAL 3.26'!F19,'MARKAL MED'!F19,MiniCAM!F19,EPA!F19,MERGE!F19)</f>
        <v>50</v>
      </c>
      <c r="G36" s="68">
        <f>MIN(BAV!G19,DECC!G19,EIA!G19,EU!G19,IRENA!G19,NERL!G19,'MARKAL 3.26'!G19,'MARKAL MED'!G19,MiniCAM!G19,EPA!G19,MERGE!G19)</f>
        <v>0</v>
      </c>
      <c r="H36" s="69"/>
      <c r="I36" s="15"/>
    </row>
    <row r="38" spans="1:9" ht="15.75" thickBot="1" x14ac:dyDescent="0.3">
      <c r="A38" s="1" t="s">
        <v>44</v>
      </c>
    </row>
    <row r="39" spans="1:9" x14ac:dyDescent="0.25">
      <c r="A39" s="70" t="s">
        <v>94</v>
      </c>
      <c r="B39" s="3" t="s">
        <v>0</v>
      </c>
      <c r="C39" s="3" t="s">
        <v>87</v>
      </c>
      <c r="D39" s="3" t="s">
        <v>88</v>
      </c>
      <c r="E39" s="3" t="s">
        <v>89</v>
      </c>
      <c r="F39" s="3" t="s">
        <v>63</v>
      </c>
      <c r="G39" s="19" t="s">
        <v>15</v>
      </c>
      <c r="H39" s="19" t="s">
        <v>51</v>
      </c>
      <c r="I39" s="4" t="s">
        <v>2</v>
      </c>
    </row>
    <row r="40" spans="1:9" x14ac:dyDescent="0.25">
      <c r="A40" s="5" t="s">
        <v>56</v>
      </c>
      <c r="B40" s="44">
        <f>MAX(BAV!B6,DECC!B6,EIA!B6,EU!B6,IRENA!B6,NERL!B6,'MARKAL 3.26'!B6,'MARKAL MED'!B6,MiniCAM!B6,EPA!B6,MERGE!B6)</f>
        <v>0.40093551620447709</v>
      </c>
      <c r="C40" s="26">
        <f>MAX(BAV!C6,DECC!C6,EIA!C6,EU!C6,IRENA!C6,NERL!C6,'MARKAL 3.26'!C6,'MARKAL MED'!C6,MiniCAM!C6,EPA!C6,MERGE!C6)</f>
        <v>1734.455002464</v>
      </c>
      <c r="D40" s="26">
        <f>MAX(BAV!D6,DECC!D6,EIA!D6,EU!D6,IRENA!D6,NERL!D6,'MARKAL 3.26'!D6,'MARKAL MED'!D6,MiniCAM!D6,EPA!D6,MERGE!D6)</f>
        <v>22.766399999999997</v>
      </c>
      <c r="E40" s="26">
        <f>MAX(BAV!E6,DECC!E6,EIA!E6,EU!E6,IRENA!E6,NERL!E6,'MARKAL 3.26'!E6,'MARKAL MED'!E6,MiniCAM!E6,EPA!E6,MERGE!E6)</f>
        <v>2.9475366323339998</v>
      </c>
      <c r="F40" s="54">
        <f>MAX(BAV!F6,DECC!F6,EIA!F6,EU!F6,IRENA!F6,NERL!F6,'MARKAL 3.26'!F6,'MARKAL MED'!F6,MiniCAM!F6,EPA!F6,MERGE!F6)</f>
        <v>60</v>
      </c>
      <c r="G40" s="58">
        <f>MAX(BAV!G6,DECC!G6,EIA!G6,EU!G6,IRENA!G6,NERL!G6,'MARKAL 3.26'!G6,'MARKAL MED'!G6,MiniCAM!G6,EPA!G6,MERGE!G6)</f>
        <v>0.93</v>
      </c>
      <c r="H40" s="62"/>
      <c r="I40" s="8"/>
    </row>
    <row r="41" spans="1:9" x14ac:dyDescent="0.25">
      <c r="A41" s="5" t="s">
        <v>57</v>
      </c>
      <c r="B41" s="44">
        <f>MAX(BAV!B7,DECC!B7,EIA!B7,EU!B7,IRENA!B7,NERL!B7,'MARKAL 3.26'!B7,'MARKAL MED'!B7,MiniCAM!B7,EPA!B7,MERGE!B7)</f>
        <v>0.47</v>
      </c>
      <c r="C41" s="26">
        <f>MAX(BAV!C7,DECC!C7,EIA!C7,EU!C7,IRENA!C7,NERL!C7,'MARKAL 3.26'!C7,'MARKAL MED'!C7,MiniCAM!C7,EPA!C7,MERGE!C7)</f>
        <v>3001.4956278720001</v>
      </c>
      <c r="D41" s="26">
        <f>MAX(BAV!D7,DECC!D7,EIA!D7,EU!D7,IRENA!D7,NERL!D7,'MARKAL 3.26'!D7,'MARKAL MED'!D7,MiniCAM!D7,EPA!D7,MERGE!D7)</f>
        <v>32.884799999999998</v>
      </c>
      <c r="E41" s="26">
        <f>MAX(BAV!E7,DECC!E7,EIA!E7,EU!E7,IRENA!E7,NERL!E7,'MARKAL 3.26'!E7,'MARKAL MED'!E7,MiniCAM!E7,EPA!E7,MERGE!E7)</f>
        <v>2.9475366323339998</v>
      </c>
      <c r="F41" s="54">
        <f>MAX(BAV!F7,DECC!F7,EIA!F7,EU!F7,IRENA!F7,NERL!F7,'MARKAL 3.26'!F7,'MARKAL MED'!F7,MiniCAM!F7,EPA!F7,MERGE!F7)</f>
        <v>60</v>
      </c>
      <c r="G41" s="58">
        <f>MAX(BAV!G7,DECC!G7,EIA!G7,EU!G7,IRENA!G7,NERL!G7,'MARKAL 3.26'!G7,'MARKAL MED'!G7,MiniCAM!G7,EPA!G7,MERGE!G7)</f>
        <v>0.95</v>
      </c>
      <c r="H41" s="62">
        <f>MAX(BAV!H7,DECC!H7,EIA!H7,EU!H7,IRENA!H7,NERL!H7,'MARKAL 3.26'!H7,'MARKAL MED'!H7,MiniCAM!H7,EPA!H7,MERGE!H7)</f>
        <v>36</v>
      </c>
      <c r="I41" s="8"/>
    </row>
    <row r="42" spans="1:9" x14ac:dyDescent="0.25">
      <c r="A42" s="5" t="s">
        <v>3</v>
      </c>
      <c r="B42" s="44">
        <f>MAX(BAV!B8,DECC!B8,EIA!B8,EU!B8,IRENA!B8,NERL!B8,'MARKAL 3.26'!B8,'MARKAL MED'!B8,MiniCAM!B8,EPA!B8,MERGE!B8)</f>
        <v>0.41</v>
      </c>
      <c r="C42" s="26">
        <f>MAX(BAV!C8,DECC!C8,EIA!C8,EU!C8,IRENA!C8,NERL!C8,'MARKAL 3.26'!C8,'MARKAL MED'!C8,MiniCAM!C8,EPA!C8,MERGE!C8)</f>
        <v>585.87752495999996</v>
      </c>
      <c r="D42" s="26">
        <f>MAX(BAV!D8,DECC!D8,EIA!D8,EU!D8,IRENA!D8,NERL!D8,'MARKAL 3.26'!D8,'MARKAL MED'!D8,MiniCAM!D8,EPA!D8,MERGE!D8)</f>
        <v>7.4275574500049997</v>
      </c>
      <c r="E42" s="26">
        <f>MAX(BAV!E8,DECC!E8,EIA!E8,EU!E8,IRENA!E8,NERL!E8,'MARKAL 3.26'!E8,'MARKAL MED'!E8,MiniCAM!E8,EPA!E8,MERGE!E8)</f>
        <v>2.213588267709</v>
      </c>
      <c r="F42" s="54">
        <f>MAX(BAV!F8,DECC!F8,EIA!F8,EU!F8,IRENA!F8,NERL!F8,'MARKAL 3.26'!F8,'MARKAL MED'!F8,MiniCAM!F8,EPA!F8,MERGE!F8)</f>
        <v>45</v>
      </c>
      <c r="G42" s="58">
        <f>MAX(BAV!G8,DECC!G8,EIA!G8,EU!G8,IRENA!G8,NERL!G8,'MARKAL 3.26'!G8,'MARKAL MED'!G8,MiniCAM!G8,EPA!G8,MERGE!G8)</f>
        <v>0.92</v>
      </c>
      <c r="H42" s="62">
        <f>MAX(BAV!H8,DECC!H8,EIA!H8,EU!H8,IRENA!H8,NERL!H8,'MARKAL 3.26'!H8,'MARKAL MED'!H8,MiniCAM!H8,EPA!H8,MERGE!H8)</f>
        <v>22</v>
      </c>
      <c r="I42" s="8"/>
    </row>
    <row r="43" spans="1:9" x14ac:dyDescent="0.25">
      <c r="A43" s="5" t="s">
        <v>4</v>
      </c>
      <c r="B43" s="44">
        <f>MAX(BAV!B9,DECC!B9,EIA!B9,EU!B9,IRENA!B9,NERL!B9,'MARKAL 3.26'!B9,'MARKAL MED'!B9,MiniCAM!B9,EPA!B9,MERGE!B9)</f>
        <v>0.58403634003893579</v>
      </c>
      <c r="C43" s="26">
        <f>MAX(BAV!C9,DECC!C9,EIA!C9,EU!C9,IRENA!C9,NERL!C9,'MARKAL 3.26'!C9,'MARKAL MED'!C9,MiniCAM!C9,EPA!C9,MERGE!C9)</f>
        <v>894.82429644000001</v>
      </c>
      <c r="D43" s="26">
        <f>MAX(BAV!D9,DECC!D9,EIA!D9,EU!D9,IRENA!D9,NERL!D9,'MARKAL 3.26'!D9,'MARKAL MED'!D9,MiniCAM!D9,EPA!D9,MERGE!D9)</f>
        <v>8.8536000000000001</v>
      </c>
      <c r="E43" s="26">
        <f>MAX(BAV!E9,DECC!E9,EIA!E9,EU!E9,IRENA!E9,NERL!E9,'MARKAL 3.26'!E9,'MARKAL MED'!E9,MiniCAM!E9,EPA!E9,MERGE!E9)</f>
        <v>2.6699229007599996</v>
      </c>
      <c r="F43" s="54">
        <f>MAX(BAV!F9,DECC!F9,EIA!F9,EU!F9,IRENA!F9,NERL!F9,'MARKAL 3.26'!F9,'MARKAL MED'!F9,MiniCAM!F9,EPA!F9,MERGE!F9)</f>
        <v>45</v>
      </c>
      <c r="G43" s="58">
        <f>MAX(BAV!G9,DECC!G9,EIA!G9,EU!G9,IRENA!G9,NERL!G9,'MARKAL 3.26'!G9,'MARKAL MED'!G9,MiniCAM!G9,EPA!G9,MERGE!G9)</f>
        <v>0.92700000000000005</v>
      </c>
      <c r="H43" s="62">
        <f>MAX(BAV!H9,DECC!H9,EIA!H9,EU!H9,IRENA!H9,NERL!H9,'MARKAL 3.26'!H9,'MARKAL MED'!H9,MiniCAM!H9,EPA!H9,MERGE!H9)</f>
        <v>36</v>
      </c>
      <c r="I43" s="8"/>
    </row>
    <row r="44" spans="1:9" x14ac:dyDescent="0.25">
      <c r="A44" s="5" t="s">
        <v>5</v>
      </c>
      <c r="B44" s="44">
        <f>MAX(BAV!B10,DECC!B10,EIA!B10,EU!B10,IRENA!B10,NERL!B10,'MARKAL 3.26'!B10,'MARKAL MED'!B10,MiniCAM!B10,EPA!B10,MERGE!B10)</f>
        <v>0.45</v>
      </c>
      <c r="C44" s="26">
        <f>MAX(BAV!C10,DECC!C10,EIA!C10,EU!C10,IRENA!C10,NERL!C10,'MARKAL 3.26'!C10,'MARKAL MED'!C10,MiniCAM!C10,EPA!C10,MERGE!C10)</f>
        <v>929.62799999999993</v>
      </c>
      <c r="D44" s="26">
        <f>MAX(BAV!D10,DECC!D10,EIA!D10,EU!D10,IRENA!D10,NERL!D10,'MARKAL 3.26'!D10,'MARKAL MED'!D10,MiniCAM!D10,EPA!D10,MERGE!D10)</f>
        <v>3.7943999999999996</v>
      </c>
      <c r="E44" s="26">
        <f>MAX(BAV!E10,DECC!E10,EIA!E10,EU!E10,IRENA!E10,NERL!E10,'MARKAL 3.26'!E10,'MARKAL MED'!E10,MiniCAM!E10,EPA!E10,MERGE!E10)</f>
        <v>3.1619999999999999</v>
      </c>
      <c r="F44" s="54">
        <f>MAX(BAV!F10,DECC!F10,EIA!F10,EU!F10,IRENA!F10,NERL!F10,'MARKAL 3.26'!F10,'MARKAL MED'!F10,MiniCAM!F10,EPA!F10,MERGE!F10)</f>
        <v>25</v>
      </c>
      <c r="G44" s="58">
        <f>MAX(BAV!G10,DECC!G10,EIA!G10,EU!G10,IRENA!G10,NERL!G10,'MARKAL 3.26'!G10,'MARKAL MED'!G10,MiniCAM!G10,EPA!G10,MERGE!G10)</f>
        <v>0.7</v>
      </c>
      <c r="H44" s="62">
        <f>MAX(BAV!H10,DECC!H10,EIA!H10,EU!H10,IRENA!H10,NERL!H10,'MARKAL 3.26'!H10,'MARKAL MED'!H10,MiniCAM!H10,EPA!H10,MERGE!H10)</f>
        <v>12</v>
      </c>
      <c r="I44" s="8"/>
    </row>
    <row r="45" spans="1:9" x14ac:dyDescent="0.25">
      <c r="A45" s="5" t="s">
        <v>6</v>
      </c>
      <c r="B45" s="44">
        <f>MAX(BAV!B11,DECC!B11,EIA!B11,EU!B11,IRENA!B11,NERL!B11,'MARKAL 3.26'!B11,'MARKAL MED'!B11,MiniCAM!B11,EPA!B11,MERGE!B11)</f>
        <v>0.37037037037037035</v>
      </c>
      <c r="C45" s="26">
        <f>MAX(BAV!C11,DECC!C11,EIA!C11,EU!C11,IRENA!C11,NERL!C11,'MARKAL 3.26'!C11,'MARKAL MED'!C11,MiniCAM!C11,EPA!C11,MERGE!C11)</f>
        <v>4437.7465107999997</v>
      </c>
      <c r="D45" s="26">
        <f>MAX(BAV!D11,DECC!D11,EIA!D11,EU!D11,IRENA!D11,NERL!D11,'MARKAL 3.26'!D11,'MARKAL MED'!D11,MiniCAM!D11,EPA!D11,MERGE!D11)</f>
        <v>92.392427355999999</v>
      </c>
      <c r="E45" s="26">
        <f>MAX(BAV!E11,DECC!E11,EIA!E11,EU!E11,IRENA!E11,NERL!E11,'MARKAL 3.26'!E11,'MARKAL MED'!E11,MiniCAM!E11,EPA!E11,MERGE!E11)</f>
        <v>1.3520250576000004</v>
      </c>
      <c r="F45" s="54">
        <f>MAX(BAV!F11,DECC!F11,EIA!F11,EU!F11,IRENA!F11,NERL!F11,'MARKAL 3.26'!F11,'MARKAL MED'!F11,MiniCAM!F11,EPA!F11,MERGE!F11)</f>
        <v>60</v>
      </c>
      <c r="G45" s="58">
        <f>MAX(BAV!G11,DECC!G11,EIA!G11,EU!G11,IRENA!G11,NERL!G11,'MARKAL 3.26'!G11,'MARKAL MED'!G11,MiniCAM!G11,EPA!G11,MERGE!G11)</f>
        <v>0.9</v>
      </c>
      <c r="H45" s="62">
        <f>MAX(BAV!H11,DECC!H11,EIA!H11,EU!H11,IRENA!H11,NERL!H11,'MARKAL 3.26'!H11,'MARKAL MED'!H11,MiniCAM!H11,EPA!H11,MERGE!H11)</f>
        <v>72</v>
      </c>
      <c r="I45" s="8"/>
    </row>
    <row r="46" spans="1:9" x14ac:dyDescent="0.25">
      <c r="A46" s="5" t="s">
        <v>7</v>
      </c>
      <c r="B46" s="44">
        <f>MAX(BAV!B12,DECC!B12,EIA!B12,EU!B12,IRENA!B12,NERL!B12,'MARKAL 3.26'!B12,'MARKAL MED'!B12,MiniCAM!B12,EPA!B12,MERGE!B12)</f>
        <v>1</v>
      </c>
      <c r="C46" s="26">
        <f>MAX(BAV!C12,DECC!C12,EIA!C12,EU!C12,IRENA!C12,NERL!C12,'MARKAL 3.26'!C12,'MARKAL MED'!C12,MiniCAM!C12,EPA!C12,MERGE!C12)</f>
        <v>1440.44886744</v>
      </c>
      <c r="D46" s="26">
        <f>MAX(BAV!D12,DECC!D12,EIA!D12,EU!D12,IRENA!D12,NERL!D12,'MARKAL 3.26'!D12,'MARKAL MED'!D12,MiniCAM!D12,EPA!D12,MERGE!D12)</f>
        <v>45.532799999999995</v>
      </c>
      <c r="E46" s="26">
        <f>MAX(BAV!E12,DECC!E12,EIA!E12,EU!E12,IRENA!E12,NERL!E12,'MARKAL 3.26'!E12,'MARKAL MED'!E12,MiniCAM!E12,EPA!E12,MERGE!E12)</f>
        <v>0</v>
      </c>
      <c r="F46" s="54">
        <f>MAX(BAV!F12,DECC!F12,EIA!F12,EU!F12,IRENA!F12,NERL!F12,'MARKAL 3.26'!F12,'MARKAL MED'!F12,MiniCAM!F12,EPA!F12,MERGE!F12)</f>
        <v>30</v>
      </c>
      <c r="G46" s="58">
        <f>MAX(BAV!G12,DECC!G12,EIA!G12,EU!G12,IRENA!G12,NERL!G12,'MARKAL 3.26'!G12,'MARKAL MED'!G12,MiniCAM!G12,EPA!G12,MERGE!G12)</f>
        <v>0.43</v>
      </c>
      <c r="H46" s="62">
        <f>MAX(BAV!H12,DECC!H12,EIA!H12,EU!H12,IRENA!H12,NERL!H12,'MARKAL 3.26'!H12,'MARKAL MED'!H12,MiniCAM!H12,EPA!H12,MERGE!H12)</f>
        <v>12</v>
      </c>
      <c r="I46" s="8"/>
    </row>
    <row r="47" spans="1:9" x14ac:dyDescent="0.25">
      <c r="A47" s="5" t="s">
        <v>8</v>
      </c>
      <c r="B47" s="44">
        <f>MAX(BAV!B13,DECC!B13,EIA!B13,EU!B13,IRENA!B13,NERL!B13,'MARKAL 3.26'!B13,'MARKAL MED'!B13,MiniCAM!B13,EPA!B13,MERGE!B13)</f>
        <v>1</v>
      </c>
      <c r="C47" s="26">
        <f>MAX(BAV!C13,DECC!C13,EIA!C13,EU!C13,IRENA!C13,NERL!C13,'MARKAL 3.26'!C13,'MARKAL MED'!C13,MiniCAM!C13,EPA!C13,MERGE!C13)</f>
        <v>2866.2931221120002</v>
      </c>
      <c r="D47" s="26">
        <f>MAX(BAV!D13,DECC!D13,EIA!D13,EU!D13,IRENA!D13,NERL!D13,'MARKAL 3.26'!D13,'MARKAL MED'!D13,MiniCAM!D13,EPA!D13,MERGE!D13)</f>
        <v>72.749942799999999</v>
      </c>
      <c r="E47" s="26">
        <f>MAX(BAV!E13,DECC!E13,EIA!E13,EU!E13,IRENA!E13,NERL!E13,'MARKAL 3.26'!E13,'MARKAL MED'!E13,MiniCAM!E13,EPA!E13,MERGE!E13)</f>
        <v>0</v>
      </c>
      <c r="F47" s="54">
        <f>MAX(BAV!F13,DECC!F13,EIA!F13,EU!F13,IRENA!F13,NERL!F13,'MARKAL 3.26'!F13,'MARKAL MED'!F13,MiniCAM!F13,EPA!F13,MERGE!F13)</f>
        <v>25</v>
      </c>
      <c r="G47" s="58">
        <f>MAX(BAV!G13,DECC!G13,EIA!G13,EU!G13,IRENA!G13,NERL!G13,'MARKAL 3.26'!G13,'MARKAL MED'!G13,MiniCAM!G13,EPA!G13,MERGE!G13)</f>
        <v>0.45</v>
      </c>
      <c r="H47" s="62">
        <f>MAX(BAV!H13,DECC!H13,EIA!H13,EU!H13,IRENA!H13,NERL!H13,'MARKAL 3.26'!H13,'MARKAL MED'!H13,MiniCAM!H13,EPA!H13,MERGE!H13)</f>
        <v>24</v>
      </c>
      <c r="I47" s="8"/>
    </row>
    <row r="48" spans="1:9" x14ac:dyDescent="0.25">
      <c r="A48" s="5" t="s">
        <v>9</v>
      </c>
      <c r="B48" s="44">
        <f>MAX(BAV!B14,DECC!B14,EIA!B14,EU!B14,IRENA!B14,NERL!B14,'MARKAL 3.26'!B14,'MARKAL MED'!B14,MiniCAM!B14,EPA!B14,MERGE!B14)</f>
        <v>1</v>
      </c>
      <c r="C48" s="26">
        <f>MAX(BAV!C14,DECC!C14,EIA!C14,EU!C14,IRENA!C14,NERL!C14,'MARKAL 3.26'!C14,'MARKAL MED'!C14,MiniCAM!C14,EPA!C14,MERGE!C14)</f>
        <v>2546.2479979999998</v>
      </c>
      <c r="D48" s="26">
        <f>MAX(BAV!D14,DECC!D14,EIA!D14,EU!D14,IRENA!D14,NERL!D14,'MARKAL 3.26'!D14,'MARKAL MED'!D14,MiniCAM!D14,EPA!D14,MERGE!D14)</f>
        <v>151.77599999999998</v>
      </c>
      <c r="E48" s="26">
        <f>MAX(BAV!E14,DECC!E14,EIA!E14,EU!E14,IRENA!E14,NERL!E14,'MARKAL 3.26'!E14,'MARKAL MED'!E14,MiniCAM!E14,EPA!E14,MERGE!E14)</f>
        <v>4.3649965679999996</v>
      </c>
      <c r="F48" s="54">
        <f>MAX(BAV!F14,DECC!F14,EIA!F14,EU!F14,IRENA!F14,NERL!F14,'MARKAL 3.26'!F14,'MARKAL MED'!F14,MiniCAM!F14,EPA!F14,MERGE!F14)</f>
        <v>50</v>
      </c>
      <c r="G48" s="58">
        <f>MAX(BAV!G14,DECC!G14,EIA!G14,EU!G14,IRENA!G14,NERL!G14,'MARKAL 3.26'!G14,'MARKAL MED'!G14,MiniCAM!G14,EPA!G14,MERGE!G14)</f>
        <v>0.7</v>
      </c>
      <c r="H48" s="62">
        <f>MAX(BAV!H14,DECC!H14,EIA!H14,EU!H14,IRENA!H14,NERL!H14,'MARKAL 3.26'!H14,'MARKAL MED'!H14,MiniCAM!H14,EPA!H14,MERGE!H14)</f>
        <v>48</v>
      </c>
      <c r="I48" s="8"/>
    </row>
    <row r="49" spans="1:9" x14ac:dyDescent="0.25">
      <c r="A49" s="5" t="s">
        <v>10</v>
      </c>
      <c r="B49" s="44">
        <f>MAX(BAV!B15,DECC!B15,EIA!B15,EU!B15,IRENA!B15,NERL!B15,'MARKAL 3.26'!B15,'MARKAL MED'!B15,MiniCAM!B15,EPA!B15,MERGE!B15)</f>
        <v>0.48</v>
      </c>
      <c r="C49" s="26">
        <f>MAX(BAV!C15,DECC!C15,EIA!C15,EU!C15,IRENA!C15,NERL!C15,'MARKAL 3.26'!C15,'MARKAL MED'!C15,MiniCAM!C15,EPA!C15,MERGE!C15)</f>
        <v>2786.32280924</v>
      </c>
      <c r="D49" s="26">
        <f>MAX(BAV!D15,DECC!D15,EIA!D15,EU!D15,IRENA!D15,NERL!D15,'MARKAL 3.26'!D15,'MARKAL MED'!D15,MiniCAM!D15,EPA!D15,MERGE!D15)</f>
        <v>123.95039999999999</v>
      </c>
      <c r="E49" s="26">
        <f>MAX(BAV!E15,DECC!E15,EIA!E15,EU!E15,IRENA!E15,NERL!E15,'MARKAL 3.26'!E15,'MARKAL MED'!E15,MiniCAM!E15,EPA!E15,MERGE!E15)</f>
        <v>10.91249142</v>
      </c>
      <c r="F49" s="54">
        <f>MAX(BAV!F15,DECC!F15,EIA!F15,EU!F15,IRENA!F15,NERL!F15,'MARKAL 3.26'!F15,'MARKAL MED'!F15,MiniCAM!F15,EPA!F15,MERGE!F15)</f>
        <v>45</v>
      </c>
      <c r="G49" s="58">
        <f>MAX(BAV!G15,DECC!G15,EIA!G15,EU!G15,IRENA!G15,NERL!G15,'MARKAL 3.26'!G15,'MARKAL MED'!G15,MiniCAM!G15,EPA!G15,MERGE!G15)</f>
        <v>0.85</v>
      </c>
      <c r="H49" s="62">
        <f>MAX(BAV!H15,DECC!H15,EIA!H15,EU!H15,IRENA!H15,NERL!H15,'MARKAL 3.26'!H15,'MARKAL MED'!H15,MiniCAM!H15,EPA!H15,MERGE!H15)</f>
        <v>12</v>
      </c>
      <c r="I49" s="8"/>
    </row>
    <row r="50" spans="1:9" x14ac:dyDescent="0.25">
      <c r="A50" s="5" t="s">
        <v>11</v>
      </c>
      <c r="B50" s="44">
        <f>MAX(BAV!B16,DECC!B16,EIA!B16,EU!B16,IRENA!B16,NERL!B16,'MARKAL 3.26'!B16,'MARKAL MED'!B16,MiniCAM!B16,EPA!B16,MERGE!B16)</f>
        <v>0.4</v>
      </c>
      <c r="C50" s="26">
        <f>MAX(BAV!C16,DECC!C16,EIA!C16,EU!C16,IRENA!C16,NERL!C16,'MARKAL 3.26'!C16,'MARKAL MED'!C16,MiniCAM!C16,EPA!C16,MERGE!C16)</f>
        <v>847.41599999999994</v>
      </c>
      <c r="D50" s="26">
        <f>MAX(BAV!D16,DECC!D16,EIA!D16,EU!D16,IRENA!D16,NERL!D16,'MARKAL 3.26'!D16,'MARKAL MED'!D16,MiniCAM!D16,EPA!D16,MERGE!D16)</f>
        <v>3.2631839999999999</v>
      </c>
      <c r="E50" s="26">
        <f>MAX(BAV!E16,DECC!E16,EIA!E16,EU!E16,IRENA!E16,NERL!E16,'MARKAL 3.26'!E16,'MARKAL MED'!E16,MiniCAM!E16,EPA!E16,MERGE!E16)</f>
        <v>1.2268559999999999</v>
      </c>
      <c r="F50" s="54">
        <f>MAX(BAV!F16,DECC!F16,EIA!F16,EU!F16,IRENA!F16,NERL!F16,'MARKAL 3.26'!F16,'MARKAL MED'!F16,MiniCAM!F16,EPA!F16,MERGE!F16)</f>
        <v>20</v>
      </c>
      <c r="G50" s="58">
        <f>MAX(BAV!G16,DECC!G16,EIA!G16,EU!G16,IRENA!G16,NERL!G16,'MARKAL 3.26'!G16,'MARKAL MED'!G16,MiniCAM!G16,EPA!G16,MERGE!G16)</f>
        <v>0.92800000000000005</v>
      </c>
      <c r="H50" s="62">
        <f>MAX(BAV!H16,DECC!H16,EIA!H16,EU!H16,IRENA!H16,NERL!H16,'MARKAL 3.26'!H16,'MARKAL MED'!H16,MiniCAM!H16,EPA!H16,MERGE!H16)</f>
        <v>18</v>
      </c>
      <c r="I50" s="8"/>
    </row>
    <row r="51" spans="1:9" x14ac:dyDescent="0.25">
      <c r="A51" s="5" t="s">
        <v>12</v>
      </c>
      <c r="B51" s="44">
        <f>MAX(BAV!B17,DECC!B17,EIA!B17,EU!B17,IRENA!B17,NERL!B17,'MARKAL 3.26'!B17,'MARKAL MED'!B17,MiniCAM!B17,EPA!B17,MERGE!B17)</f>
        <v>1</v>
      </c>
      <c r="C51" s="26">
        <f>MAX(BAV!C17,DECC!C17,EIA!C17,EU!C17,IRENA!C17,NERL!C17,'MARKAL 3.26'!C17,'MARKAL MED'!C17,MiniCAM!C17,EPA!C17,MERGE!C17)</f>
        <v>2042.3990399999998</v>
      </c>
      <c r="D51" s="26">
        <f>MAX(BAV!D17,DECC!D17,EIA!D17,EU!D17,IRENA!D17,NERL!D17,'MARKAL 3.26'!D17,'MARKAL MED'!D17,MiniCAM!D17,EPA!D17,MERGE!D17)</f>
        <v>22.406982382399999</v>
      </c>
      <c r="E51" s="26">
        <f>MAX(BAV!E17,DECC!E17,EIA!E17,EU!E17,IRENA!E17,NERL!E17,'MARKAL 3.26'!E17,'MARKAL MED'!E17,MiniCAM!E17,EPA!E17,MERGE!E17)</f>
        <v>1.6442399999999999</v>
      </c>
      <c r="F51" s="54">
        <f>MAX(BAV!F17,DECC!F17,EIA!F17,EU!F17,IRENA!F17,NERL!F17,'MARKAL 3.26'!F17,'MARKAL MED'!F17,MiniCAM!F17,EPA!F17,MERGE!F17)</f>
        <v>50</v>
      </c>
      <c r="G51" s="58">
        <f>MAX(BAV!G17,DECC!G17,EIA!G17,EU!G17,IRENA!G17,NERL!G17,'MARKAL 3.26'!G17,'MARKAL MED'!G17,MiniCAM!G17,EPA!G17,MERGE!G17)</f>
        <v>0.95699999999999996</v>
      </c>
      <c r="H51" s="62">
        <f>MAX(BAV!H17,DECC!H17,EIA!H17,EU!H17,IRENA!H17,NERL!H17,'MARKAL 3.26'!H17,'MARKAL MED'!H17,MiniCAM!H17,EPA!H17,MERGE!H17)</f>
        <v>54</v>
      </c>
      <c r="I51" s="8"/>
    </row>
    <row r="52" spans="1:9" x14ac:dyDescent="0.25">
      <c r="A52" s="5" t="s">
        <v>13</v>
      </c>
      <c r="B52" s="44">
        <f>MAX(BAV!B18,DECC!B18,EIA!B18,EU!B18,IRENA!B18,NERL!B18,'MARKAL 3.26'!B18,'MARKAL MED'!B18,MiniCAM!B18,EPA!B18,MERGE!B18)</f>
        <v>1</v>
      </c>
      <c r="C52" s="26">
        <f>MAX(BAV!C18,DECC!C18,EIA!C18,EU!C18,IRENA!C18,NERL!C18,'MARKAL 3.26'!C18,'MARKAL MED'!C18,MiniCAM!C18,EPA!C18,MERGE!C18)</f>
        <v>803.14799999999991</v>
      </c>
      <c r="D52" s="26">
        <f>MAX(BAV!D18,DECC!D18,EIA!D18,EU!D18,IRENA!D18,NERL!D18,'MARKAL 3.26'!D18,'MARKAL MED'!D18,MiniCAM!D18,EPA!D18,MERGE!D18)</f>
        <v>1264.8</v>
      </c>
      <c r="E52" s="26">
        <f>MAX(BAV!E18,DECC!E18,EIA!E18,EU!E18,IRENA!E18,NERL!E18,'MARKAL 3.26'!E18,'MARKAL MED'!E18,MiniCAM!E18,EPA!E18,MERGE!E18)</f>
        <v>1.2268559999999999</v>
      </c>
      <c r="F52" s="54">
        <f>MAX(BAV!F18,DECC!F18,EIA!F18,EU!F18,IRENA!F18,NERL!F18,'MARKAL 3.26'!F18,'MARKAL MED'!F18,MiniCAM!F18,EPA!F18,MERGE!F18)</f>
        <v>20</v>
      </c>
      <c r="G52" s="58"/>
      <c r="H52" s="62"/>
      <c r="I52" s="8"/>
    </row>
    <row r="53" spans="1:9" ht="15.75" thickBot="1" x14ac:dyDescent="0.3">
      <c r="A53" s="13" t="s">
        <v>14</v>
      </c>
      <c r="B53" s="45">
        <f>MAX(BAV!B19,DECC!B19,EIA!B19,EU!B19,IRENA!B19,NERL!B19,'MARKAL 3.26'!B19,'MARKAL MED'!B19,MiniCAM!B19,EPA!B19,MERGE!B19)</f>
        <v>1</v>
      </c>
      <c r="C53" s="65"/>
      <c r="D53" s="65"/>
      <c r="E53" s="65"/>
      <c r="F53" s="67">
        <f>MAX(BAV!F19,DECC!F19,EIA!F19,EU!F19,IRENA!F19,NERL!F19,'MARKAL 3.26'!F19,'MARKAL MED'!F19,MiniCAM!F19,EPA!F19,MERGE!F19)</f>
        <v>50</v>
      </c>
      <c r="G53" s="68"/>
      <c r="H53" s="69"/>
      <c r="I53" s="15"/>
    </row>
    <row r="55" spans="1:9" ht="15.75" thickBot="1" x14ac:dyDescent="0.3">
      <c r="A55" s="1" t="s">
        <v>44</v>
      </c>
    </row>
    <row r="56" spans="1:9" x14ac:dyDescent="0.25">
      <c r="A56" s="70" t="s">
        <v>103</v>
      </c>
      <c r="B56" s="3" t="s">
        <v>0</v>
      </c>
      <c r="C56" s="3" t="s">
        <v>87</v>
      </c>
      <c r="D56" s="3" t="s">
        <v>88</v>
      </c>
      <c r="E56" s="3" t="s">
        <v>89</v>
      </c>
      <c r="F56" s="3" t="s">
        <v>63</v>
      </c>
      <c r="G56" s="19" t="s">
        <v>15</v>
      </c>
      <c r="H56" s="19" t="s">
        <v>51</v>
      </c>
      <c r="I56" s="4" t="s">
        <v>2</v>
      </c>
    </row>
    <row r="57" spans="1:9" x14ac:dyDescent="0.25">
      <c r="A57" s="5" t="s">
        <v>56</v>
      </c>
      <c r="B57" s="44">
        <f>(B40-B23)/B40</f>
        <v>0.17692499999999992</v>
      </c>
      <c r="C57" s="44">
        <f t="shared" ref="C57:G57" si="0">(C40-C23)/C40</f>
        <v>0.44214638106756959</v>
      </c>
      <c r="D57" s="44">
        <f t="shared" si="0"/>
        <v>0.29024320069997883</v>
      </c>
      <c r="E57" s="44">
        <f t="shared" si="0"/>
        <v>0.64741035856573703</v>
      </c>
      <c r="F57" s="44">
        <f t="shared" si="0"/>
        <v>0.58333333333333337</v>
      </c>
      <c r="G57" s="58">
        <f t="shared" si="0"/>
        <v>0.13978494623655913</v>
      </c>
      <c r="H57" s="58"/>
      <c r="I57" s="8"/>
    </row>
    <row r="58" spans="1:9" x14ac:dyDescent="0.25">
      <c r="A58" s="5" t="s">
        <v>57</v>
      </c>
      <c r="B58" s="44">
        <f t="shared" ref="B58:H58" si="1">(B41-B24)/B41</f>
        <v>0.18254274620222977</v>
      </c>
      <c r="C58" s="44">
        <f t="shared" si="1"/>
        <v>0.66744253544101206</v>
      </c>
      <c r="D58" s="44">
        <f t="shared" si="1"/>
        <v>0.50862990817690845</v>
      </c>
      <c r="E58" s="44">
        <f>(E41-E24)/E41</f>
        <v>0.64741035856573703</v>
      </c>
      <c r="F58" s="44">
        <f t="shared" si="1"/>
        <v>0.5</v>
      </c>
      <c r="G58" s="58">
        <f t="shared" si="1"/>
        <v>0.15789473684210517</v>
      </c>
      <c r="H58" s="58">
        <f t="shared" si="1"/>
        <v>0</v>
      </c>
      <c r="I58" s="8"/>
    </row>
    <row r="59" spans="1:9" x14ac:dyDescent="0.25">
      <c r="A59" s="5" t="s">
        <v>3</v>
      </c>
      <c r="B59" s="44">
        <f>(B42-B25)/B42</f>
        <v>0.39024390243902435</v>
      </c>
      <c r="C59" s="44">
        <f t="shared" ref="C59:H59" si="2">(C42-C25)/C42</f>
        <v>0.44879728838028371</v>
      </c>
      <c r="D59" s="44">
        <f>(D42-D25)/D42</f>
        <v>0.92677754380753607</v>
      </c>
      <c r="E59" s="44">
        <f>(E42-E25)/E42</f>
        <v>0.54045749369063467</v>
      </c>
      <c r="F59" s="44">
        <f t="shared" si="2"/>
        <v>0.55555555555555558</v>
      </c>
      <c r="G59" s="58">
        <f t="shared" si="2"/>
        <v>0.38043478260869573</v>
      </c>
      <c r="H59" s="58">
        <f t="shared" si="2"/>
        <v>0.45454545454545453</v>
      </c>
      <c r="I59" s="8"/>
    </row>
    <row r="60" spans="1:9" x14ac:dyDescent="0.25">
      <c r="A60" s="5" t="s">
        <v>4</v>
      </c>
      <c r="B60" s="44">
        <f t="shared" ref="B60:H60" si="3">(B43-B26)/B43</f>
        <v>0.16101111111111116</v>
      </c>
      <c r="C60" s="44">
        <f t="shared" si="3"/>
        <v>0.47506236114868811</v>
      </c>
      <c r="D60" s="44">
        <f t="shared" si="3"/>
        <v>0.48150793003072206</v>
      </c>
      <c r="E60" s="44">
        <f t="shared" si="3"/>
        <v>0.7347159351311664</v>
      </c>
      <c r="F60" s="44">
        <f t="shared" si="3"/>
        <v>0.44444444444444442</v>
      </c>
      <c r="G60" s="58">
        <f t="shared" si="3"/>
        <v>0.13700107874865156</v>
      </c>
      <c r="H60" s="58">
        <f t="shared" si="3"/>
        <v>0.33333333333333331</v>
      </c>
      <c r="I60" s="8"/>
    </row>
    <row r="61" spans="1:9" x14ac:dyDescent="0.25">
      <c r="A61" s="5" t="s">
        <v>5</v>
      </c>
      <c r="B61" s="44">
        <f>(B44-B27)/B44</f>
        <v>0.26666666666666666</v>
      </c>
      <c r="C61" s="44">
        <f t="shared" ref="C61:H61" si="4">(C44-C27)/C44</f>
        <v>0.31972789115646255</v>
      </c>
      <c r="D61" s="44">
        <f t="shared" si="4"/>
        <v>0.85666666666666658</v>
      </c>
      <c r="E61" s="44">
        <f t="shared" si="4"/>
        <v>0.504</v>
      </c>
      <c r="F61" s="44">
        <f t="shared" si="4"/>
        <v>0.2</v>
      </c>
      <c r="G61" s="58">
        <f t="shared" si="4"/>
        <v>0</v>
      </c>
      <c r="H61" s="58">
        <f t="shared" si="4"/>
        <v>0</v>
      </c>
      <c r="I61" s="8"/>
    </row>
    <row r="62" spans="1:9" x14ac:dyDescent="0.25">
      <c r="A62" s="5" t="s">
        <v>6</v>
      </c>
      <c r="B62" s="44">
        <f t="shared" ref="B62:H62" si="5">(B45-B28)/B45</f>
        <v>0.13599999999999993</v>
      </c>
      <c r="C62" s="44">
        <f t="shared" si="5"/>
        <v>0.66922474601069992</v>
      </c>
      <c r="D62" s="44">
        <f t="shared" si="5"/>
        <v>0.55476504820034267</v>
      </c>
      <c r="E62" s="44">
        <f>(E45-E28)/E45</f>
        <v>0.95322571897279906</v>
      </c>
      <c r="F62" s="44">
        <f t="shared" si="5"/>
        <v>0.5</v>
      </c>
      <c r="G62" s="58">
        <f t="shared" si="5"/>
        <v>8.8888888888888962E-2</v>
      </c>
      <c r="H62" s="58">
        <f t="shared" si="5"/>
        <v>0.16666666666666666</v>
      </c>
      <c r="I62" s="8"/>
    </row>
    <row r="63" spans="1:9" x14ac:dyDescent="0.25">
      <c r="A63" s="5" t="s">
        <v>7</v>
      </c>
      <c r="B63" s="44">
        <f t="shared" ref="B63:H63" si="6">(B46-B29)/B46</f>
        <v>0</v>
      </c>
      <c r="C63" s="44">
        <f t="shared" si="6"/>
        <v>0.49047246228920949</v>
      </c>
      <c r="D63" s="44">
        <f t="shared" si="6"/>
        <v>0.84551441759421786</v>
      </c>
      <c r="E63" s="44"/>
      <c r="F63" s="44">
        <f t="shared" si="6"/>
        <v>0.33333333333333331</v>
      </c>
      <c r="G63" s="58">
        <f t="shared" si="6"/>
        <v>0.46511627906976744</v>
      </c>
      <c r="H63" s="58">
        <f t="shared" si="6"/>
        <v>0</v>
      </c>
      <c r="I63" s="8"/>
    </row>
    <row r="64" spans="1:9" x14ac:dyDescent="0.25">
      <c r="A64" s="5" t="s">
        <v>8</v>
      </c>
      <c r="B64" s="44">
        <f t="shared" ref="B64:H64" si="7">(B47-B30)/B47</f>
        <v>0</v>
      </c>
      <c r="C64" s="44">
        <f t="shared" si="7"/>
        <v>0.50836121776629095</v>
      </c>
      <c r="D64" s="44">
        <f t="shared" si="7"/>
        <v>0.8738515798355927</v>
      </c>
      <c r="E64" s="44"/>
      <c r="F64" s="44">
        <f t="shared" si="7"/>
        <v>0.2</v>
      </c>
      <c r="G64" s="58">
        <f t="shared" si="7"/>
        <v>0.53333333333333333</v>
      </c>
      <c r="H64" s="58">
        <f t="shared" si="7"/>
        <v>0</v>
      </c>
      <c r="I64" s="8"/>
    </row>
    <row r="65" spans="1:9" x14ac:dyDescent="0.25">
      <c r="A65" s="5" t="s">
        <v>9</v>
      </c>
      <c r="B65" s="44">
        <f t="shared" ref="B65:H65" si="8">(B48-B31)/B48</f>
        <v>0</v>
      </c>
      <c r="C65" s="44">
        <f t="shared" si="8"/>
        <v>0.44903758246410996</v>
      </c>
      <c r="D65" s="44">
        <f t="shared" si="8"/>
        <v>0.93819524421568634</v>
      </c>
      <c r="E65" s="44">
        <f>(E48-E31)/E48</f>
        <v>1</v>
      </c>
      <c r="F65" s="44">
        <f t="shared" si="8"/>
        <v>0.2</v>
      </c>
      <c r="G65" s="58">
        <f t="shared" si="8"/>
        <v>0</v>
      </c>
      <c r="H65" s="58">
        <f t="shared" si="8"/>
        <v>0</v>
      </c>
      <c r="I65" s="8"/>
    </row>
    <row r="66" spans="1:9" x14ac:dyDescent="0.25">
      <c r="A66" s="5" t="s">
        <v>10</v>
      </c>
      <c r="B66" s="44">
        <f t="shared" ref="B66:H66" si="9">(B49-B32)/B49</f>
        <v>0.48275862068965514</v>
      </c>
      <c r="C66" s="44">
        <f t="shared" si="9"/>
        <v>0.65274231801450322</v>
      </c>
      <c r="D66" s="44">
        <f t="shared" si="9"/>
        <v>0.82581883484192875</v>
      </c>
      <c r="E66" s="44">
        <f>(E49-E32)/E49</f>
        <v>0.99946193892017743</v>
      </c>
      <c r="F66" s="44">
        <f t="shared" si="9"/>
        <v>0.44444444444444442</v>
      </c>
      <c r="G66" s="58">
        <f t="shared" si="9"/>
        <v>2.3529411764705903E-2</v>
      </c>
      <c r="H66" s="58">
        <f t="shared" si="9"/>
        <v>0</v>
      </c>
      <c r="I66" s="8"/>
    </row>
    <row r="67" spans="1:9" x14ac:dyDescent="0.25">
      <c r="A67" s="5" t="s">
        <v>11</v>
      </c>
      <c r="B67" s="44">
        <f t="shared" ref="B67:H67" si="10">(B50-B33)/B50</f>
        <v>0.37500000000000006</v>
      </c>
      <c r="C67" s="44">
        <f t="shared" si="10"/>
        <v>5.2238805970149294E-2</v>
      </c>
      <c r="D67" s="44">
        <f t="shared" si="10"/>
        <v>0.83333333333333326</v>
      </c>
      <c r="E67" s="44">
        <f t="shared" si="10"/>
        <v>1</v>
      </c>
      <c r="F67" s="44">
        <f t="shared" si="10"/>
        <v>0.25</v>
      </c>
      <c r="G67" s="58">
        <f t="shared" si="10"/>
        <v>0.25646551724137939</v>
      </c>
      <c r="H67" s="58">
        <f t="shared" si="10"/>
        <v>0</v>
      </c>
      <c r="I67" s="8"/>
    </row>
    <row r="68" spans="1:9" x14ac:dyDescent="0.25">
      <c r="A68" s="5" t="s">
        <v>12</v>
      </c>
      <c r="B68" s="44">
        <f t="shared" ref="B68:H68" si="11">(B51-B34)/B51</f>
        <v>0</v>
      </c>
      <c r="C68" s="44">
        <f t="shared" si="11"/>
        <v>0.20567739571597127</v>
      </c>
      <c r="D68" s="44">
        <f t="shared" si="11"/>
        <v>0.95653604830050809</v>
      </c>
      <c r="E68" s="44">
        <f t="shared" si="11"/>
        <v>1</v>
      </c>
      <c r="F68" s="44">
        <f t="shared" si="11"/>
        <v>0</v>
      </c>
      <c r="G68" s="58">
        <f t="shared" si="11"/>
        <v>0.19540229885057467</v>
      </c>
      <c r="H68" s="58">
        <f t="shared" si="11"/>
        <v>0</v>
      </c>
      <c r="I68" s="8"/>
    </row>
    <row r="69" spans="1:9" x14ac:dyDescent="0.25">
      <c r="A69" s="5" t="s">
        <v>13</v>
      </c>
      <c r="B69" s="44"/>
      <c r="C69" s="44"/>
      <c r="D69" s="44"/>
      <c r="E69" s="44"/>
      <c r="F69" s="44"/>
      <c r="G69" s="58"/>
      <c r="H69" s="58"/>
      <c r="I69" s="8"/>
    </row>
    <row r="70" spans="1:9" ht="15.75" thickBot="1" x14ac:dyDescent="0.3">
      <c r="A70" s="13" t="s">
        <v>14</v>
      </c>
      <c r="B70" s="45"/>
      <c r="C70" s="45"/>
      <c r="D70" s="45"/>
      <c r="E70" s="45"/>
      <c r="F70" s="45"/>
      <c r="G70" s="68"/>
      <c r="H70" s="68"/>
      <c r="I70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22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Notes'!A6</f>
        <v>BLACK &amp; VEATCH CORPORATION | Cost Estimates and Performance Data for Conventional Electricity Technologies  (BAV)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/>
      <c r="C6" s="26"/>
      <c r="D6" s="26">
        <f>BAV!D23*'Conversion Factors'!$B$12*'Conversion Factors'!$B$31</f>
        <v>16.8779867296</v>
      </c>
      <c r="E6" s="26">
        <f>BAV!E23*'Conversion Factors'!$B$12*'Conversion Factors'!$B$31</f>
        <v>2.6990228778800001</v>
      </c>
      <c r="F6" s="54"/>
      <c r="G6" s="58"/>
      <c r="H6" s="62"/>
      <c r="I6" s="8"/>
      <c r="K6" s="17"/>
      <c r="M6" s="10"/>
    </row>
    <row r="7" spans="1:13" x14ac:dyDescent="0.25">
      <c r="A7" s="5" t="s">
        <v>57</v>
      </c>
      <c r="B7" s="44">
        <f t="shared" ref="B7:B15" si="0">3600/B24</f>
        <v>0.38420490928495199</v>
      </c>
      <c r="C7" s="26">
        <f>BAV!C24*'Conversion Factors'!$B$12*'Conversion Factors'!$B$31</f>
        <v>2102.47334692</v>
      </c>
      <c r="D7" s="26">
        <f>BAV!D24*'Conversion Factors'!$B$12*'Conversion Factors'!$B$31</f>
        <v>16.732486844</v>
      </c>
      <c r="E7" s="26">
        <f>BAV!E24*'Conversion Factors'!$B$12*'Conversion Factors'!$B$31</f>
        <v>2.6990228778800001</v>
      </c>
      <c r="F7" s="54"/>
      <c r="G7" s="58"/>
      <c r="H7" s="20" t="s">
        <v>58</v>
      </c>
      <c r="I7" s="8"/>
      <c r="K7" s="17"/>
      <c r="M7" s="10"/>
    </row>
    <row r="8" spans="1:13" x14ac:dyDescent="0.25">
      <c r="A8" s="5" t="s">
        <v>3</v>
      </c>
      <c r="B8" s="44">
        <f t="shared" si="0"/>
        <v>0.34648700673724736</v>
      </c>
      <c r="C8" s="26">
        <f>BAV!C25*'Conversion Factors'!$B$12*'Conversion Factors'!$B$31</f>
        <v>473.60212762800001</v>
      </c>
      <c r="D8" s="26">
        <f>BAV!D25*'Conversion Factors'!$B$12*'Conversion Factors'!$B$31</f>
        <v>3.8266469912799996</v>
      </c>
      <c r="E8" s="26">
        <f>BAV!E25*'Conversion Factors'!$B$12*'Conversion Factors'!$B$31</f>
        <v>2.1752232897200003</v>
      </c>
      <c r="F8" s="54"/>
      <c r="G8" s="58"/>
      <c r="H8" s="20" t="s">
        <v>54</v>
      </c>
      <c r="I8" s="8"/>
      <c r="K8" s="17"/>
    </row>
    <row r="9" spans="1:13" x14ac:dyDescent="0.25">
      <c r="A9" s="5" t="s">
        <v>4</v>
      </c>
      <c r="B9" s="44">
        <f t="shared" si="0"/>
        <v>0.53691275167785235</v>
      </c>
      <c r="C9" s="26">
        <f>BAV!C26*'Conversion Factors'!$B$12*'Conversion Factors'!$B$31</f>
        <v>894.82429644000001</v>
      </c>
      <c r="D9" s="26">
        <f>BAV!D26*'Conversion Factors'!$B$12*'Conversion Factors'!$B$31</f>
        <v>4.5905213906799993</v>
      </c>
      <c r="E9" s="26">
        <f>BAV!E26*'Conversion Factors'!$B$12*'Conversion Factors'!$B$31</f>
        <v>2.6699229007599996</v>
      </c>
      <c r="F9" s="54"/>
      <c r="G9" s="58"/>
      <c r="H9" s="20" t="s">
        <v>55</v>
      </c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54"/>
      <c r="G10" s="58"/>
      <c r="H10" s="20"/>
      <c r="I10" s="8"/>
      <c r="K10" s="17"/>
    </row>
    <row r="11" spans="1:13" x14ac:dyDescent="0.25">
      <c r="A11" s="5" t="s">
        <v>6</v>
      </c>
      <c r="B11" s="44">
        <f t="shared" si="0"/>
        <v>0.37037037037037035</v>
      </c>
      <c r="C11" s="26">
        <f>BAV!C28*'Conversion Factors'!$B$12*'Conversion Factors'!$B$31</f>
        <v>4437.7465107999997</v>
      </c>
      <c r="D11" s="26">
        <f>BAV!D28*'Conversion Factors'!$B$12*'Conversion Factors'!$B$31</f>
        <v>92.392427355999999</v>
      </c>
      <c r="E11" s="26"/>
      <c r="F11" s="54"/>
      <c r="G11" s="58"/>
      <c r="H11" s="20">
        <v>60</v>
      </c>
      <c r="I11" s="8"/>
      <c r="K11" s="17"/>
    </row>
    <row r="12" spans="1:13" x14ac:dyDescent="0.25">
      <c r="A12" s="5" t="s">
        <v>7</v>
      </c>
      <c r="B12" s="44"/>
      <c r="C12" s="26">
        <f>BAV!C29*'Conversion Factors'!$B$12*'Conversion Factors'!$B$31</f>
        <v>1440.44886744</v>
      </c>
      <c r="D12" s="26">
        <f>BAV!D29*'Conversion Factors'!$B$12*'Conversion Factors'!$B$31</f>
        <v>43.649965680000001</v>
      </c>
      <c r="E12" s="26">
        <f>BAV!E29*'Conversion Factors'!$B$12*'Conversion Factors'!$B$31</f>
        <v>0</v>
      </c>
      <c r="F12" s="55"/>
      <c r="G12" s="59"/>
      <c r="H12" s="21" t="s">
        <v>59</v>
      </c>
      <c r="I12" s="8"/>
      <c r="K12" s="17"/>
    </row>
    <row r="13" spans="1:13" x14ac:dyDescent="0.25">
      <c r="A13" s="5" t="s">
        <v>8</v>
      </c>
      <c r="B13" s="44"/>
      <c r="C13" s="26">
        <f>BAV!C30*'Conversion Factors'!$B$12*'Conversion Factors'!$B$31</f>
        <v>2408.0231066800002</v>
      </c>
      <c r="D13" s="26">
        <f>BAV!D30*'Conversion Factors'!$B$12*'Conversion Factors'!$B$31</f>
        <v>72.749942799999999</v>
      </c>
      <c r="E13" s="26">
        <f>BAV!E30*'Conversion Factors'!$B$12*'Conversion Factors'!$B$31</f>
        <v>0</v>
      </c>
      <c r="F13" s="54"/>
      <c r="G13" s="58"/>
      <c r="H13" s="20" t="s">
        <v>59</v>
      </c>
      <c r="I13" s="8"/>
      <c r="K13" s="17"/>
    </row>
    <row r="14" spans="1:13" x14ac:dyDescent="0.25">
      <c r="A14" s="5" t="s">
        <v>9</v>
      </c>
      <c r="B14" s="44"/>
      <c r="C14" s="26">
        <f>BAV!C31*'Conversion Factors'!$B$12*'Conversion Factors'!$B$31</f>
        <v>2546.2479979999998</v>
      </c>
      <c r="D14" s="26">
        <f>BAV!D31*'Conversion Factors'!$B$12*'Conversion Factors'!$B$31</f>
        <v>10.91249142</v>
      </c>
      <c r="E14" s="26">
        <f>BAV!E31*'Conversion Factors'!$B$12*'Conversion Factors'!$B$31</f>
        <v>4.3649965679999996</v>
      </c>
      <c r="F14" s="54"/>
      <c r="G14" s="58"/>
      <c r="H14" s="20" t="s">
        <v>61</v>
      </c>
      <c r="I14" s="8"/>
      <c r="K14" s="17"/>
    </row>
    <row r="15" spans="1:13" x14ac:dyDescent="0.25">
      <c r="A15" s="5" t="s">
        <v>10</v>
      </c>
      <c r="B15" s="44">
        <f t="shared" si="0"/>
        <v>0.24827586206896551</v>
      </c>
      <c r="C15" s="26">
        <f>BAV!C32*'Conversion Factors'!$B$12*'Conversion Factors'!$B$31</f>
        <v>2786.32280924</v>
      </c>
      <c r="D15" s="26">
        <f>BAV!D32*'Conversion Factors'!$B$12*'Conversion Factors'!$B$31</f>
        <v>69.112445659999992</v>
      </c>
      <c r="E15" s="26">
        <f>BAV!E32*'Conversion Factors'!$B$12*'Conversion Factors'!$B$31</f>
        <v>10.91249142</v>
      </c>
      <c r="F15" s="54"/>
      <c r="G15" s="58"/>
      <c r="H15" s="20" t="s">
        <v>60</v>
      </c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54"/>
      <c r="G16" s="58"/>
      <c r="H16" s="20"/>
      <c r="I16" s="8"/>
      <c r="K16" s="17"/>
    </row>
    <row r="17" spans="1:13" x14ac:dyDescent="0.25">
      <c r="A17" s="5" t="s">
        <v>12</v>
      </c>
      <c r="B17" s="44"/>
      <c r="C17" s="26">
        <f>BAV!C34*'Conversion Factors'!$B$12*'Conversion Factors'!$B$31</f>
        <v>1622.32372444</v>
      </c>
      <c r="D17" s="26">
        <f>BAV!D34*'Conversion Factors'!$B$12*'Conversion Factors'!$B$31</f>
        <v>22.406982382399999</v>
      </c>
      <c r="E17" s="26">
        <f>BAV!E34*'Conversion Factors'!$B$12*'Conversion Factors'!$B$31</f>
        <v>0</v>
      </c>
      <c r="F17" s="54"/>
      <c r="G17" s="58"/>
      <c r="H17" s="20" t="s">
        <v>54</v>
      </c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</row>
    <row r="19" spans="1:13" ht="15.75" thickBot="1" x14ac:dyDescent="0.3">
      <c r="A19" s="13" t="s">
        <v>14</v>
      </c>
      <c r="B19" s="45"/>
      <c r="C19" s="65"/>
      <c r="D19" s="65"/>
      <c r="E19" s="65"/>
      <c r="F19" s="56"/>
      <c r="G19" s="60"/>
      <c r="H19" s="64"/>
      <c r="I19" s="15"/>
    </row>
    <row r="21" spans="1:13" ht="15.75" thickBot="1" x14ac:dyDescent="0.3">
      <c r="A21" s="1" t="s">
        <v>45</v>
      </c>
    </row>
    <row r="22" spans="1:13" x14ac:dyDescent="0.25">
      <c r="A22" s="2"/>
      <c r="B22" s="3" t="s">
        <v>49</v>
      </c>
      <c r="C22" s="3" t="s">
        <v>64</v>
      </c>
      <c r="D22" s="3" t="s">
        <v>50</v>
      </c>
      <c r="E22" s="3" t="s">
        <v>53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6"/>
      <c r="D23" s="6">
        <v>23.2</v>
      </c>
      <c r="E23" s="6">
        <v>3.71</v>
      </c>
      <c r="F23" s="6"/>
      <c r="G23" s="20"/>
      <c r="H23" s="20"/>
      <c r="I23" s="8" t="s">
        <v>52</v>
      </c>
    </row>
    <row r="24" spans="1:13" x14ac:dyDescent="0.25">
      <c r="A24" s="5" t="s">
        <v>57</v>
      </c>
      <c r="B24" s="6">
        <v>9370</v>
      </c>
      <c r="C24" s="6">
        <v>2890</v>
      </c>
      <c r="D24" s="6">
        <v>23</v>
      </c>
      <c r="E24" s="6">
        <v>3.71</v>
      </c>
      <c r="F24" s="6"/>
      <c r="G24" s="20"/>
      <c r="H24" s="20" t="s">
        <v>58</v>
      </c>
      <c r="I24" s="8" t="s">
        <v>52</v>
      </c>
      <c r="K24" s="17"/>
      <c r="M24" s="10"/>
    </row>
    <row r="25" spans="1:13" x14ac:dyDescent="0.25">
      <c r="A25" s="5" t="s">
        <v>3</v>
      </c>
      <c r="B25" s="6">
        <v>10390</v>
      </c>
      <c r="C25" s="6">
        <v>651</v>
      </c>
      <c r="D25" s="6">
        <v>5.26</v>
      </c>
      <c r="E25" s="6">
        <v>2.99</v>
      </c>
      <c r="F25" s="6"/>
      <c r="G25" s="20"/>
      <c r="H25" s="20" t="s">
        <v>54</v>
      </c>
      <c r="I25" s="8" t="s">
        <v>52</v>
      </c>
    </row>
    <row r="26" spans="1:13" x14ac:dyDescent="0.25">
      <c r="A26" s="5" t="s">
        <v>4</v>
      </c>
      <c r="B26" s="6">
        <v>6705</v>
      </c>
      <c r="C26" s="6">
        <v>1230</v>
      </c>
      <c r="D26" s="6">
        <v>6.31</v>
      </c>
      <c r="E26" s="6">
        <v>3.67</v>
      </c>
      <c r="F26" s="6"/>
      <c r="G26" s="20"/>
      <c r="H26" s="20" t="s">
        <v>55</v>
      </c>
      <c r="I26" s="8" t="s">
        <v>52</v>
      </c>
    </row>
    <row r="27" spans="1:13" x14ac:dyDescent="0.25">
      <c r="A27" s="5" t="s">
        <v>5</v>
      </c>
      <c r="B27" s="6"/>
      <c r="C27" s="6"/>
      <c r="D27" s="6"/>
      <c r="E27" s="6"/>
      <c r="F27" s="6"/>
      <c r="G27" s="20"/>
      <c r="H27" s="20"/>
      <c r="I27" s="8" t="s">
        <v>52</v>
      </c>
    </row>
    <row r="28" spans="1:13" x14ac:dyDescent="0.25">
      <c r="A28" s="5" t="s">
        <v>6</v>
      </c>
      <c r="B28" s="6">
        <v>9720</v>
      </c>
      <c r="C28" s="27">
        <v>6100</v>
      </c>
      <c r="D28" s="6">
        <v>127</v>
      </c>
      <c r="E28" s="6"/>
      <c r="F28" s="6"/>
      <c r="G28" s="20"/>
      <c r="H28" s="20">
        <v>60</v>
      </c>
      <c r="I28" s="8" t="s">
        <v>52</v>
      </c>
    </row>
    <row r="29" spans="1:13" x14ac:dyDescent="0.25">
      <c r="A29" s="5" t="s">
        <v>7</v>
      </c>
      <c r="B29" s="7"/>
      <c r="C29" s="27">
        <v>1980</v>
      </c>
      <c r="D29" s="6">
        <v>60</v>
      </c>
      <c r="E29" s="7">
        <v>0</v>
      </c>
      <c r="F29" s="7"/>
      <c r="G29" s="21"/>
      <c r="H29" s="21" t="s">
        <v>59</v>
      </c>
      <c r="I29" s="8" t="s">
        <v>52</v>
      </c>
    </row>
    <row r="30" spans="1:13" x14ac:dyDescent="0.25">
      <c r="A30" s="5" t="s">
        <v>8</v>
      </c>
      <c r="B30" s="7"/>
      <c r="C30" s="27">
        <v>3310</v>
      </c>
      <c r="D30" s="6">
        <v>100</v>
      </c>
      <c r="E30" s="7">
        <v>0</v>
      </c>
      <c r="F30" s="6"/>
      <c r="G30" s="20"/>
      <c r="H30" s="20" t="s">
        <v>59</v>
      </c>
      <c r="I30" s="8" t="s">
        <v>52</v>
      </c>
    </row>
    <row r="31" spans="1:13" x14ac:dyDescent="0.25">
      <c r="A31" s="5" t="s">
        <v>9</v>
      </c>
      <c r="B31" s="7"/>
      <c r="C31" s="27">
        <v>3500</v>
      </c>
      <c r="D31" s="6">
        <v>15</v>
      </c>
      <c r="E31" s="7">
        <v>6</v>
      </c>
      <c r="F31" s="6"/>
      <c r="G31" s="20"/>
      <c r="H31" s="20" t="s">
        <v>61</v>
      </c>
      <c r="I31" s="8" t="s">
        <v>52</v>
      </c>
    </row>
    <row r="32" spans="1:13" x14ac:dyDescent="0.25">
      <c r="A32" s="5" t="s">
        <v>10</v>
      </c>
      <c r="B32" s="6">
        <v>14500</v>
      </c>
      <c r="C32" s="27">
        <v>3830</v>
      </c>
      <c r="D32" s="6">
        <v>95</v>
      </c>
      <c r="E32" s="6">
        <v>15</v>
      </c>
      <c r="F32" s="6"/>
      <c r="G32" s="20"/>
      <c r="H32" s="20" t="s">
        <v>60</v>
      </c>
      <c r="I32" s="8" t="s">
        <v>52</v>
      </c>
    </row>
    <row r="33" spans="1:9" x14ac:dyDescent="0.25">
      <c r="A33" s="5" t="s">
        <v>11</v>
      </c>
      <c r="B33" s="6"/>
      <c r="C33" s="6"/>
      <c r="D33" s="6"/>
      <c r="E33" s="6"/>
      <c r="F33" s="6"/>
      <c r="G33" s="20"/>
      <c r="H33" s="20"/>
      <c r="I33" s="8" t="s">
        <v>52</v>
      </c>
    </row>
    <row r="34" spans="1:9" x14ac:dyDescent="0.25">
      <c r="A34" s="5" t="s">
        <v>12</v>
      </c>
      <c r="B34" s="6"/>
      <c r="C34" s="6">
        <v>2230</v>
      </c>
      <c r="D34" s="11">
        <v>30.8</v>
      </c>
      <c r="E34" s="6">
        <v>0</v>
      </c>
      <c r="F34" s="6"/>
      <c r="G34" s="20"/>
      <c r="H34" s="20" t="s">
        <v>54</v>
      </c>
      <c r="I34" s="8" t="s">
        <v>52</v>
      </c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 t="s">
        <v>52</v>
      </c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 t="s">
        <v>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22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Notes'!A11</f>
        <v>DECC | Electricity Generation Cost Model - 2011 Update Revision 1 (DECC)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/>
      <c r="C6" s="26"/>
      <c r="D6" s="26"/>
      <c r="E6" s="26"/>
      <c r="F6" s="54"/>
      <c r="G6" s="58"/>
      <c r="H6" s="62"/>
      <c r="I6" s="8"/>
      <c r="J6" t="s">
        <v>106</v>
      </c>
      <c r="K6" s="17"/>
      <c r="M6" s="10"/>
    </row>
    <row r="7" spans="1:13" x14ac:dyDescent="0.25">
      <c r="A7" s="5" t="s">
        <v>57</v>
      </c>
      <c r="B7" s="44">
        <v>0.44</v>
      </c>
      <c r="C7" s="26"/>
      <c r="D7" s="26"/>
      <c r="E7" s="26"/>
      <c r="F7" s="54">
        <v>35</v>
      </c>
      <c r="G7" s="58">
        <v>0.95</v>
      </c>
      <c r="H7" s="62">
        <v>36</v>
      </c>
      <c r="I7" s="8" t="s">
        <v>65</v>
      </c>
      <c r="J7" t="s">
        <v>106</v>
      </c>
      <c r="K7" s="17"/>
      <c r="M7" s="10"/>
    </row>
    <row r="8" spans="1:13" x14ac:dyDescent="0.25">
      <c r="A8" s="5" t="s">
        <v>3</v>
      </c>
      <c r="B8" s="44">
        <v>0.41</v>
      </c>
      <c r="C8" s="26"/>
      <c r="D8" s="26"/>
      <c r="E8" s="26"/>
      <c r="F8" s="54">
        <v>40</v>
      </c>
      <c r="G8" s="58">
        <v>0.91900000000000004</v>
      </c>
      <c r="H8" s="62">
        <v>22</v>
      </c>
      <c r="I8" s="8" t="s">
        <v>65</v>
      </c>
      <c r="J8" t="s">
        <v>106</v>
      </c>
      <c r="K8" s="17"/>
    </row>
    <row r="9" spans="1:13" x14ac:dyDescent="0.25">
      <c r="A9" s="5" t="s">
        <v>4</v>
      </c>
      <c r="B9" s="44">
        <v>0.57999999999999996</v>
      </c>
      <c r="C9" s="26"/>
      <c r="D9" s="26"/>
      <c r="F9" s="54">
        <v>30</v>
      </c>
      <c r="G9" s="58">
        <v>0.92700000000000005</v>
      </c>
      <c r="H9" s="62">
        <v>24</v>
      </c>
      <c r="I9" s="8" t="s">
        <v>65</v>
      </c>
      <c r="J9" t="s">
        <v>106</v>
      </c>
      <c r="K9" s="17"/>
    </row>
    <row r="10" spans="1:13" x14ac:dyDescent="0.25">
      <c r="A10" s="5" t="s">
        <v>5</v>
      </c>
      <c r="B10" s="44"/>
      <c r="C10" s="26"/>
      <c r="D10" s="26"/>
      <c r="E10" s="26"/>
      <c r="F10" s="54"/>
      <c r="G10" s="58"/>
      <c r="H10" s="62"/>
      <c r="I10" s="8"/>
      <c r="J10" t="s">
        <v>106</v>
      </c>
      <c r="K10" s="17"/>
    </row>
    <row r="11" spans="1:13" x14ac:dyDescent="0.25">
      <c r="A11" s="5" t="s">
        <v>6</v>
      </c>
      <c r="B11" s="44"/>
      <c r="C11" s="26"/>
      <c r="D11" s="26"/>
      <c r="E11" s="26"/>
      <c r="F11" s="54">
        <v>40</v>
      </c>
      <c r="G11" s="58">
        <v>0.88800000000000001</v>
      </c>
      <c r="H11" s="62">
        <v>60</v>
      </c>
      <c r="I11" s="8" t="s">
        <v>65</v>
      </c>
      <c r="J11" t="s">
        <v>106</v>
      </c>
      <c r="K11" s="17"/>
    </row>
    <row r="12" spans="1:13" x14ac:dyDescent="0.25">
      <c r="A12" s="5" t="s">
        <v>7</v>
      </c>
      <c r="B12" s="46"/>
      <c r="C12" s="26"/>
      <c r="D12" s="26"/>
      <c r="E12" s="49"/>
      <c r="F12" s="55"/>
      <c r="G12" s="59"/>
      <c r="H12" s="63"/>
      <c r="I12" s="8"/>
      <c r="J12" t="s">
        <v>106</v>
      </c>
      <c r="K12" s="17"/>
    </row>
    <row r="13" spans="1:13" x14ac:dyDescent="0.25">
      <c r="A13" s="5" t="s">
        <v>8</v>
      </c>
      <c r="B13" s="46"/>
      <c r="C13" s="26"/>
      <c r="D13" s="26"/>
      <c r="E13" s="49"/>
      <c r="F13" s="54"/>
      <c r="G13" s="58"/>
      <c r="H13" s="62"/>
      <c r="I13" s="8"/>
      <c r="J13" t="s">
        <v>106</v>
      </c>
      <c r="K13" s="17"/>
    </row>
    <row r="14" spans="1:13" x14ac:dyDescent="0.25">
      <c r="A14" s="5" t="s">
        <v>9</v>
      </c>
      <c r="B14" s="46"/>
      <c r="C14" s="26"/>
      <c r="D14" s="26"/>
      <c r="E14" s="49"/>
      <c r="F14" s="54"/>
      <c r="G14" s="58"/>
      <c r="H14" s="62"/>
      <c r="I14" s="8"/>
      <c r="J14" t="s">
        <v>106</v>
      </c>
      <c r="K14" s="17"/>
    </row>
    <row r="15" spans="1:13" x14ac:dyDescent="0.25">
      <c r="A15" s="5" t="s">
        <v>10</v>
      </c>
      <c r="B15" s="44"/>
      <c r="C15" s="26"/>
      <c r="D15" s="26"/>
      <c r="E15" s="26"/>
      <c r="F15" s="54"/>
      <c r="G15" s="58"/>
      <c r="H15" s="62"/>
      <c r="I15" s="8"/>
      <c r="J15" t="s">
        <v>106</v>
      </c>
      <c r="K15" s="17"/>
    </row>
    <row r="16" spans="1:13" x14ac:dyDescent="0.25">
      <c r="A16" s="5" t="s">
        <v>11</v>
      </c>
      <c r="B16" s="44">
        <v>0.4</v>
      </c>
      <c r="C16" s="26"/>
      <c r="D16" s="26"/>
      <c r="E16" s="26"/>
      <c r="F16" s="54">
        <v>15</v>
      </c>
      <c r="G16" s="58">
        <v>0.92800000000000005</v>
      </c>
      <c r="H16" s="62">
        <v>18</v>
      </c>
      <c r="I16" s="8" t="s">
        <v>66</v>
      </c>
      <c r="J16" t="s">
        <v>106</v>
      </c>
      <c r="K16" s="17"/>
    </row>
    <row r="17" spans="1:13" x14ac:dyDescent="0.25">
      <c r="A17" s="5" t="s">
        <v>12</v>
      </c>
      <c r="B17" s="44"/>
      <c r="C17" s="26"/>
      <c r="D17" s="26"/>
      <c r="E17" s="26"/>
      <c r="F17" s="54">
        <v>50</v>
      </c>
      <c r="G17" s="58">
        <v>0.95699999999999996</v>
      </c>
      <c r="H17" s="62">
        <v>54</v>
      </c>
      <c r="I17" s="8" t="s">
        <v>65</v>
      </c>
      <c r="J17" t="s">
        <v>106</v>
      </c>
      <c r="K17" s="17"/>
    </row>
    <row r="18" spans="1:13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  <c r="J18" t="s">
        <v>106</v>
      </c>
    </row>
    <row r="19" spans="1:13" ht="15.75" thickBot="1" x14ac:dyDescent="0.3">
      <c r="A19" s="13" t="s">
        <v>14</v>
      </c>
      <c r="B19" s="47"/>
      <c r="C19" s="50"/>
      <c r="D19" s="50"/>
      <c r="E19" s="50"/>
      <c r="F19" s="56"/>
      <c r="G19" s="60"/>
      <c r="H19" s="64"/>
      <c r="I19" s="15"/>
      <c r="J19" t="s">
        <v>106</v>
      </c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96</v>
      </c>
      <c r="D22" s="3" t="s">
        <v>97</v>
      </c>
      <c r="E22" s="3" t="s">
        <v>98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6"/>
      <c r="D23" s="6"/>
      <c r="E23" s="6"/>
      <c r="F23" s="6"/>
      <c r="G23" s="20"/>
      <c r="H23" s="20"/>
      <c r="I23" s="8"/>
    </row>
    <row r="24" spans="1:13" x14ac:dyDescent="0.25">
      <c r="A24" s="5" t="s">
        <v>57</v>
      </c>
      <c r="B24" s="6"/>
      <c r="C24" s="26">
        <v>1647.7</v>
      </c>
      <c r="D24" s="26">
        <v>56</v>
      </c>
      <c r="E24" s="26">
        <f>1</f>
        <v>1</v>
      </c>
      <c r="F24" s="6"/>
      <c r="G24" s="20"/>
      <c r="H24" s="20"/>
      <c r="I24" s="8" t="s">
        <v>104</v>
      </c>
      <c r="K24" s="17"/>
      <c r="M24" s="10"/>
    </row>
    <row r="25" spans="1:13" x14ac:dyDescent="0.25">
      <c r="A25" s="5" t="s">
        <v>3</v>
      </c>
      <c r="B25" s="6"/>
      <c r="C25" s="26">
        <v>598.5</v>
      </c>
      <c r="D25" s="26">
        <v>23</v>
      </c>
      <c r="E25" s="26">
        <f>0.1</f>
        <v>0.1</v>
      </c>
      <c r="F25" s="6"/>
      <c r="G25" s="20"/>
      <c r="H25" s="20"/>
      <c r="I25" s="8" t="s">
        <v>104</v>
      </c>
    </row>
    <row r="26" spans="1:13" x14ac:dyDescent="0.25">
      <c r="A26" s="5" t="s">
        <v>4</v>
      </c>
      <c r="B26" s="6"/>
      <c r="C26" s="26">
        <v>668.9</v>
      </c>
      <c r="D26" s="26">
        <v>19.09</v>
      </c>
      <c r="F26" s="6"/>
      <c r="G26" s="20"/>
      <c r="H26" s="20"/>
      <c r="I26" s="8"/>
    </row>
    <row r="27" spans="1:13" x14ac:dyDescent="0.25">
      <c r="A27" s="5" t="s">
        <v>5</v>
      </c>
      <c r="B27" s="6"/>
      <c r="C27" s="26"/>
      <c r="D27" s="26"/>
      <c r="E27" s="26"/>
      <c r="F27" s="6"/>
      <c r="G27" s="20"/>
      <c r="H27" s="20"/>
      <c r="I27" s="8"/>
    </row>
    <row r="28" spans="1:13" x14ac:dyDescent="0.25">
      <c r="A28" s="5" t="s">
        <v>6</v>
      </c>
      <c r="B28" s="6"/>
      <c r="C28" s="26">
        <v>3560.5</v>
      </c>
      <c r="D28" s="26">
        <v>72</v>
      </c>
      <c r="E28" s="26">
        <f>0.6</f>
        <v>0.6</v>
      </c>
      <c r="F28" s="6"/>
      <c r="G28" s="20"/>
      <c r="H28" s="20"/>
      <c r="I28" s="8" t="s">
        <v>104</v>
      </c>
    </row>
    <row r="29" spans="1:13" x14ac:dyDescent="0.25">
      <c r="A29" s="5" t="s">
        <v>7</v>
      </c>
      <c r="B29" s="7"/>
      <c r="C29" s="26"/>
      <c r="D29" s="26"/>
      <c r="E29" s="49"/>
      <c r="F29" s="7"/>
      <c r="G29" s="21"/>
      <c r="H29" s="21"/>
      <c r="I29" s="8"/>
    </row>
    <row r="30" spans="1:13" x14ac:dyDescent="0.25">
      <c r="A30" s="5" t="s">
        <v>8</v>
      </c>
      <c r="B30" s="7"/>
      <c r="C30" s="26"/>
      <c r="D30" s="26"/>
      <c r="E30" s="49"/>
      <c r="F30" s="6"/>
      <c r="G30" s="20"/>
      <c r="H30" s="20"/>
      <c r="I30" s="8"/>
    </row>
    <row r="31" spans="1:13" x14ac:dyDescent="0.25">
      <c r="A31" s="5" t="s">
        <v>9</v>
      </c>
      <c r="B31" s="7"/>
      <c r="C31" s="26"/>
      <c r="D31" s="26"/>
      <c r="E31" s="49"/>
      <c r="F31" s="6"/>
      <c r="G31" s="20"/>
      <c r="H31" s="20"/>
      <c r="I31" s="8"/>
    </row>
    <row r="32" spans="1:13" x14ac:dyDescent="0.25">
      <c r="A32" s="5" t="s">
        <v>10</v>
      </c>
      <c r="B32" s="6"/>
      <c r="C32" s="26"/>
      <c r="D32" s="26"/>
      <c r="E32" s="26"/>
      <c r="F32" s="6"/>
      <c r="G32" s="20"/>
      <c r="H32" s="20"/>
      <c r="I32" s="8"/>
    </row>
    <row r="33" spans="1:9" x14ac:dyDescent="0.25">
      <c r="A33" s="5" t="s">
        <v>11</v>
      </c>
      <c r="B33" s="6"/>
      <c r="C33" s="26">
        <v>811.1</v>
      </c>
      <c r="D33" s="26">
        <v>34</v>
      </c>
      <c r="E33" s="26">
        <f>0.1</f>
        <v>0.1</v>
      </c>
      <c r="F33" s="6"/>
      <c r="G33" s="20"/>
      <c r="H33" s="20"/>
      <c r="I33" s="8" t="s">
        <v>104</v>
      </c>
    </row>
    <row r="34" spans="1:9" x14ac:dyDescent="0.25">
      <c r="A34" s="5" t="s">
        <v>12</v>
      </c>
      <c r="B34" s="6"/>
      <c r="C34" s="26">
        <v>1869.1</v>
      </c>
      <c r="D34" s="26">
        <v>12</v>
      </c>
      <c r="E34" s="2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22.7109375" bestFit="1" customWidth="1"/>
    <col min="4" max="4" width="30.140625" bestFit="1" customWidth="1"/>
    <col min="5" max="5" width="33.1406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Notes'!A16</f>
        <v>US Energy Information Administration | AEO2013 Early Release (EIA)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/>
      <c r="C6" s="26">
        <f>C23*'Conversion Factors'!$B$10*'Conversion Factors'!$B$33</f>
        <v>1734.455002464</v>
      </c>
      <c r="D6" s="26"/>
      <c r="E6" s="26"/>
      <c r="F6" s="54"/>
      <c r="G6" s="58"/>
      <c r="H6" s="62"/>
      <c r="I6" s="8"/>
      <c r="K6" s="17"/>
      <c r="M6" s="10"/>
    </row>
    <row r="7" spans="1:13" x14ac:dyDescent="0.25">
      <c r="A7" s="5" t="s">
        <v>57</v>
      </c>
      <c r="B7" s="44"/>
      <c r="C7" s="26">
        <f>C24*'Conversion Factors'!$B$10*'Conversion Factors'!$B$33</f>
        <v>3001.4956278720001</v>
      </c>
      <c r="D7" s="26"/>
      <c r="E7" s="26"/>
      <c r="F7" s="54"/>
      <c r="G7" s="58"/>
      <c r="H7" s="62"/>
      <c r="I7" s="8"/>
      <c r="K7" s="17"/>
      <c r="M7" s="10"/>
    </row>
    <row r="8" spans="1:13" x14ac:dyDescent="0.25">
      <c r="A8" s="5" t="s">
        <v>3</v>
      </c>
      <c r="B8" s="44">
        <f>3600/B25</f>
        <v>0.33179723502304148</v>
      </c>
      <c r="C8" s="26">
        <f>C25*'Conversion Factors'!$B$10*'Conversion Factors'!$B$33</f>
        <v>585.87752495999996</v>
      </c>
      <c r="D8" s="26">
        <f>D25*'Conversion Factors'!$B$10*'Conversion Factors'!$B$33</f>
        <v>4.6419526977600007</v>
      </c>
      <c r="E8" s="26">
        <f>E25*'Conversion Factors'!$B$10*'Conversion Factors'!$B$33</f>
        <v>1.0172379004800001</v>
      </c>
      <c r="F8" s="54"/>
      <c r="G8" s="58"/>
      <c r="H8" s="62"/>
      <c r="I8" s="8"/>
      <c r="K8" s="17"/>
    </row>
    <row r="9" spans="1:13" x14ac:dyDescent="0.25">
      <c r="A9" s="5" t="s">
        <v>4</v>
      </c>
      <c r="B9" s="44">
        <f t="shared" ref="B9:B15" si="0">3600/B26</f>
        <v>0.51063829787234039</v>
      </c>
      <c r="C9" s="26">
        <f>C26*'Conversion Factors'!$B$10*'Conversion Factors'!$B$33</f>
        <v>552.39880924800002</v>
      </c>
      <c r="D9" s="26">
        <f>D26*'Conversion Factors'!$B$10*'Conversion Factors'!$B$33</f>
        <v>8.3310496406399999</v>
      </c>
      <c r="E9" s="26">
        <f>E26*'Conversion Factors'!$B$10*'Conversion Factors'!$B$33</f>
        <v>2.2791279542399998</v>
      </c>
      <c r="F9" s="54"/>
      <c r="G9" s="58"/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54"/>
      <c r="G10" s="58"/>
      <c r="H10" s="62"/>
      <c r="I10" s="8"/>
      <c r="K10" s="17"/>
    </row>
    <row r="11" spans="1:13" x14ac:dyDescent="0.25">
      <c r="A11" s="5" t="s">
        <v>6</v>
      </c>
      <c r="B11" s="44">
        <f t="shared" si="0"/>
        <v>0.34443168771526983</v>
      </c>
      <c r="C11" s="26">
        <f>C28*'Conversion Factors'!$B$10*'Conversion Factors'!$B$33</f>
        <v>3025.9608432</v>
      </c>
      <c r="D11" s="26">
        <f>D28*'Conversion Factors'!$B$10*'Conversion Factors'!$B$33</f>
        <v>59.006236442400002</v>
      </c>
      <c r="E11" s="26">
        <f>E28*'Conversion Factors'!$B$10*'Conversion Factors'!$B$33</f>
        <v>1.3520250576000004</v>
      </c>
      <c r="F11" s="54"/>
      <c r="G11" s="58"/>
      <c r="H11" s="62"/>
      <c r="I11" s="8"/>
      <c r="K11" s="17"/>
    </row>
    <row r="12" spans="1:13" x14ac:dyDescent="0.25">
      <c r="A12" s="5" t="s">
        <v>7</v>
      </c>
      <c r="B12" s="44"/>
      <c r="C12" s="26">
        <f>C29*'Conversion Factors'!$B$10*'Conversion Factors'!$B$33</f>
        <v>1308.2451985920002</v>
      </c>
      <c r="D12" s="26">
        <f>D29*'Conversion Factors'!$B$10*'Conversion Factors'!$B$33</f>
        <v>25.01890178016</v>
      </c>
      <c r="E12" s="26">
        <f>E29*'Conversion Factors'!$B$10*'Conversion Factors'!$B$33</f>
        <v>0</v>
      </c>
      <c r="F12" s="55"/>
      <c r="G12" s="59"/>
      <c r="H12" s="63"/>
      <c r="I12" s="8"/>
      <c r="K12" s="17"/>
    </row>
    <row r="13" spans="1:13" x14ac:dyDescent="0.25">
      <c r="A13" s="5" t="s">
        <v>8</v>
      </c>
      <c r="B13" s="44"/>
      <c r="C13" s="26">
        <f>C30*'Conversion Factors'!$B$10*'Conversion Factors'!$B$33</f>
        <v>2866.2931221120002</v>
      </c>
      <c r="D13" s="26">
        <f>D30*'Conversion Factors'!$B$10*'Conversion Factors'!$B$33</f>
        <v>46.812258065759998</v>
      </c>
      <c r="E13" s="26">
        <f>E30*'Conversion Factors'!$B$10*'Conversion Factors'!$B$33</f>
        <v>0</v>
      </c>
      <c r="F13" s="54"/>
      <c r="G13" s="58"/>
      <c r="H13" s="62"/>
      <c r="I13" s="8"/>
      <c r="K13" s="17"/>
    </row>
    <row r="14" spans="1:13" x14ac:dyDescent="0.25">
      <c r="A14" s="5" t="s">
        <v>9</v>
      </c>
      <c r="B14" s="44"/>
      <c r="C14" s="26">
        <f>C31*'Conversion Factors'!$B$10*'Conversion Factors'!$B$33</f>
        <v>1402.8869526240001</v>
      </c>
      <c r="D14" s="26">
        <f>D31*'Conversion Factors'!$B$10*'Conversion Factors'!$B$33</f>
        <v>9.3804786139200012</v>
      </c>
      <c r="E14" s="26">
        <f>E31*'Conversion Factors'!$B$10*'Conversion Factors'!$B$33</f>
        <v>1.6739357856000001</v>
      </c>
      <c r="F14" s="54"/>
      <c r="G14" s="58"/>
      <c r="H14" s="62"/>
      <c r="I14" s="8"/>
      <c r="K14" s="17"/>
    </row>
    <row r="15" spans="1:13" x14ac:dyDescent="0.25">
      <c r="A15" s="5" t="s">
        <v>10</v>
      </c>
      <c r="B15" s="44">
        <f t="shared" si="0"/>
        <v>0.26666666666666666</v>
      </c>
      <c r="C15" s="26">
        <f>C32*'Conversion Factors'!$B$10*'Conversion Factors'!$B$33</f>
        <v>2372.48206536</v>
      </c>
      <c r="D15" s="26">
        <f>D32*'Conversion Factors'!$B$10*'Conversion Factors'!$B$33</f>
        <v>66.822228918240015</v>
      </c>
      <c r="E15" s="26">
        <f>E32*'Conversion Factors'!$B$10*'Conversion Factors'!$B$33</f>
        <v>3.3285569275200002</v>
      </c>
      <c r="F15" s="54"/>
      <c r="G15" s="58"/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54"/>
      <c r="G16" s="58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54"/>
      <c r="G17" s="58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</row>
    <row r="19" spans="1:13" ht="15.75" thickBot="1" x14ac:dyDescent="0.3">
      <c r="A19" s="13" t="s">
        <v>14</v>
      </c>
      <c r="B19" s="47"/>
      <c r="C19" s="50"/>
      <c r="D19" s="50"/>
      <c r="E19" s="50"/>
      <c r="F19" s="56"/>
      <c r="G19" s="60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67</v>
      </c>
      <c r="D22" s="3" t="s">
        <v>48</v>
      </c>
      <c r="E22" s="3" t="s">
        <v>47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27">
        <v>2694</v>
      </c>
      <c r="D23" s="6"/>
      <c r="E23" s="6"/>
      <c r="F23" s="6"/>
      <c r="G23" s="20"/>
      <c r="H23" s="20"/>
      <c r="I23" s="8"/>
    </row>
    <row r="24" spans="1:13" x14ac:dyDescent="0.25">
      <c r="A24" s="5" t="s">
        <v>57</v>
      </c>
      <c r="B24" s="6"/>
      <c r="C24" s="27">
        <v>4662</v>
      </c>
      <c r="D24" s="6"/>
      <c r="E24" s="6"/>
      <c r="F24" s="6"/>
      <c r="G24" s="20"/>
      <c r="H24" s="20"/>
      <c r="I24" s="8"/>
      <c r="K24" s="17"/>
      <c r="M24" s="10"/>
    </row>
    <row r="25" spans="1:13" x14ac:dyDescent="0.25">
      <c r="A25" s="5" t="s">
        <v>3</v>
      </c>
      <c r="B25" s="27">
        <v>10850</v>
      </c>
      <c r="C25" s="6">
        <v>910</v>
      </c>
      <c r="D25" s="6">
        <v>7.21</v>
      </c>
      <c r="E25" s="6">
        <v>1.58</v>
      </c>
      <c r="F25" s="6"/>
      <c r="G25" s="20"/>
      <c r="H25" s="20"/>
      <c r="I25" s="8"/>
    </row>
    <row r="26" spans="1:13" x14ac:dyDescent="0.25">
      <c r="A26" s="5" t="s">
        <v>4</v>
      </c>
      <c r="B26" s="27">
        <v>7050</v>
      </c>
      <c r="C26" s="6">
        <v>858</v>
      </c>
      <c r="D26" s="6">
        <v>12.94</v>
      </c>
      <c r="E26" s="6">
        <v>3.54</v>
      </c>
      <c r="F26" s="6"/>
      <c r="G26" s="20"/>
      <c r="H26" s="20"/>
      <c r="I26" s="8"/>
    </row>
    <row r="27" spans="1:13" x14ac:dyDescent="0.25">
      <c r="A27" s="5" t="s">
        <v>5</v>
      </c>
      <c r="B27" s="27"/>
      <c r="C27" s="6"/>
      <c r="D27" s="6"/>
      <c r="E27" s="6"/>
      <c r="F27" s="6"/>
      <c r="G27" s="20"/>
      <c r="H27" s="20"/>
      <c r="I27" s="8"/>
    </row>
    <row r="28" spans="1:13" x14ac:dyDescent="0.25">
      <c r="A28" s="5" t="s">
        <v>6</v>
      </c>
      <c r="B28" s="27">
        <v>10452</v>
      </c>
      <c r="C28" s="27">
        <v>4700</v>
      </c>
      <c r="D28" s="6">
        <v>91.65</v>
      </c>
      <c r="E28" s="6">
        <v>2.1</v>
      </c>
      <c r="F28" s="6"/>
      <c r="G28" s="20"/>
      <c r="H28" s="20"/>
      <c r="I28" s="8"/>
    </row>
    <row r="29" spans="1:13" x14ac:dyDescent="0.25">
      <c r="A29" s="5" t="s">
        <v>7</v>
      </c>
      <c r="B29" s="7"/>
      <c r="C29" s="27">
        <v>2032</v>
      </c>
      <c r="D29" s="6">
        <v>38.86</v>
      </c>
      <c r="E29" s="7">
        <v>0</v>
      </c>
      <c r="F29" s="7"/>
      <c r="G29" s="21"/>
      <c r="H29" s="21"/>
      <c r="I29" s="8"/>
    </row>
    <row r="30" spans="1:13" x14ac:dyDescent="0.25">
      <c r="A30" s="5" t="s">
        <v>8</v>
      </c>
      <c r="B30" s="7"/>
      <c r="C30" s="27">
        <v>4452</v>
      </c>
      <c r="D30" s="6">
        <v>72.709999999999994</v>
      </c>
      <c r="E30" s="7">
        <v>0</v>
      </c>
      <c r="F30" s="6"/>
      <c r="G30" s="20"/>
      <c r="H30" s="20"/>
      <c r="I30" s="8"/>
    </row>
    <row r="31" spans="1:13" x14ac:dyDescent="0.25">
      <c r="A31" s="5" t="s">
        <v>9</v>
      </c>
      <c r="B31" s="7"/>
      <c r="C31" s="27">
        <v>2179</v>
      </c>
      <c r="D31" s="6">
        <v>14.57</v>
      </c>
      <c r="E31" s="7">
        <v>2.6</v>
      </c>
      <c r="F31" s="6"/>
      <c r="G31" s="20"/>
      <c r="H31" s="20"/>
      <c r="I31" s="8"/>
    </row>
    <row r="32" spans="1:13" x14ac:dyDescent="0.25">
      <c r="A32" s="5" t="s">
        <v>10</v>
      </c>
      <c r="B32" s="27">
        <v>13500</v>
      </c>
      <c r="C32" s="27">
        <v>3685</v>
      </c>
      <c r="D32" s="6">
        <v>103.79</v>
      </c>
      <c r="E32" s="6">
        <v>5.17</v>
      </c>
      <c r="F32" s="6"/>
      <c r="G32" s="20"/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20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18.140625" bestFit="1" customWidth="1"/>
    <col min="4" max="4" width="30.140625" bestFit="1" customWidth="1"/>
    <col min="5" max="5" width="33.1406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Notes'!A21</f>
        <v>Commission for European Communities | Energy Sources, Production Costs and Performance of Technologies  for Power Generation, Heating and Transport (EU)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6"/>
      <c r="C6" s="26"/>
      <c r="D6" s="26"/>
      <c r="E6" s="26"/>
      <c r="F6" s="6"/>
      <c r="G6" s="20"/>
      <c r="H6" s="20"/>
      <c r="I6" s="8"/>
      <c r="K6" s="17"/>
      <c r="M6" s="10"/>
    </row>
    <row r="7" spans="1:13" x14ac:dyDescent="0.25">
      <c r="A7" s="5" t="s">
        <v>57</v>
      </c>
      <c r="B7" s="6">
        <v>0.47</v>
      </c>
      <c r="C7" s="26"/>
      <c r="D7" s="26"/>
      <c r="E7" s="26"/>
      <c r="F7" s="6">
        <v>40</v>
      </c>
      <c r="G7" s="20"/>
      <c r="H7" s="20">
        <v>36</v>
      </c>
      <c r="I7" s="8"/>
      <c r="K7" s="17"/>
      <c r="M7" s="10"/>
    </row>
    <row r="8" spans="1:13" x14ac:dyDescent="0.25">
      <c r="A8" s="5" t="s">
        <v>3</v>
      </c>
      <c r="B8" s="6">
        <v>0.38</v>
      </c>
      <c r="C8" s="26"/>
      <c r="D8" s="26"/>
      <c r="E8" s="26"/>
      <c r="F8" s="6">
        <v>25</v>
      </c>
      <c r="G8" s="20"/>
      <c r="H8" s="20">
        <v>12</v>
      </c>
      <c r="I8" s="8"/>
      <c r="K8" s="17"/>
    </row>
    <row r="9" spans="1:13" x14ac:dyDescent="0.25">
      <c r="A9" s="5" t="s">
        <v>4</v>
      </c>
      <c r="B9" s="6">
        <v>0.57999999999999996</v>
      </c>
      <c r="C9" s="26"/>
      <c r="D9" s="26"/>
      <c r="E9" s="26"/>
      <c r="F9" s="6">
        <v>25</v>
      </c>
      <c r="G9" s="20"/>
      <c r="H9" s="20">
        <v>36</v>
      </c>
      <c r="I9" s="8"/>
      <c r="K9" s="17"/>
    </row>
    <row r="10" spans="1:13" x14ac:dyDescent="0.25">
      <c r="A10" s="5" t="s">
        <v>5</v>
      </c>
      <c r="B10" s="6">
        <v>0.45</v>
      </c>
      <c r="C10" s="26"/>
      <c r="D10" s="26"/>
      <c r="E10" s="26"/>
      <c r="F10" s="6">
        <v>25</v>
      </c>
      <c r="G10" s="20"/>
      <c r="H10" s="20">
        <v>12</v>
      </c>
      <c r="I10" s="8"/>
      <c r="K10" s="17"/>
    </row>
    <row r="11" spans="1:13" x14ac:dyDescent="0.25">
      <c r="A11" s="5" t="s">
        <v>6</v>
      </c>
      <c r="B11" s="6"/>
      <c r="C11" s="26"/>
      <c r="D11" s="26"/>
      <c r="E11" s="26"/>
      <c r="F11" s="6">
        <v>40</v>
      </c>
      <c r="G11" s="20"/>
      <c r="H11" s="20">
        <v>72</v>
      </c>
      <c r="I11" s="8"/>
      <c r="K11" s="17"/>
    </row>
    <row r="12" spans="1:13" x14ac:dyDescent="0.25">
      <c r="A12" s="5" t="s">
        <v>7</v>
      </c>
      <c r="B12" s="7"/>
      <c r="C12" s="26"/>
      <c r="D12" s="26"/>
      <c r="E12" s="49"/>
      <c r="F12" s="7">
        <v>20</v>
      </c>
      <c r="G12" s="21"/>
      <c r="H12" s="21">
        <v>12</v>
      </c>
      <c r="I12" s="8"/>
      <c r="K12" s="17"/>
    </row>
    <row r="13" spans="1:13" x14ac:dyDescent="0.25">
      <c r="A13" s="5" t="s">
        <v>8</v>
      </c>
      <c r="B13" s="7"/>
      <c r="C13" s="26"/>
      <c r="D13" s="26"/>
      <c r="E13" s="49"/>
      <c r="F13" s="6">
        <v>20</v>
      </c>
      <c r="G13" s="20"/>
      <c r="H13" s="20">
        <v>24</v>
      </c>
      <c r="I13" s="8"/>
      <c r="K13" s="17"/>
    </row>
    <row r="14" spans="1:13" x14ac:dyDescent="0.25">
      <c r="A14" s="5" t="s">
        <v>9</v>
      </c>
      <c r="B14" s="7"/>
      <c r="C14" s="26"/>
      <c r="D14" s="26"/>
      <c r="E14" s="49"/>
      <c r="F14" s="6">
        <v>50</v>
      </c>
      <c r="G14" s="20"/>
      <c r="H14" s="20">
        <v>48</v>
      </c>
      <c r="I14" s="8"/>
      <c r="K14" s="17"/>
    </row>
    <row r="15" spans="1:13" x14ac:dyDescent="0.25">
      <c r="A15" s="5" t="s">
        <v>10</v>
      </c>
      <c r="B15" s="6"/>
      <c r="C15" s="26"/>
      <c r="D15" s="26"/>
      <c r="E15" s="26"/>
      <c r="F15" s="6">
        <v>30</v>
      </c>
      <c r="G15" s="20"/>
      <c r="H15" s="20">
        <v>12</v>
      </c>
      <c r="I15" s="8"/>
      <c r="K15" s="17"/>
    </row>
    <row r="16" spans="1:13" x14ac:dyDescent="0.25">
      <c r="A16" s="5" t="s">
        <v>11</v>
      </c>
      <c r="B16" s="6"/>
      <c r="C16" s="26"/>
      <c r="D16" s="26"/>
      <c r="E16" s="26"/>
      <c r="F16" s="6"/>
      <c r="G16" s="20"/>
      <c r="H16" s="20"/>
      <c r="I16" s="8"/>
      <c r="K16" s="17"/>
    </row>
    <row r="17" spans="1:13" x14ac:dyDescent="0.25">
      <c r="A17" s="5" t="s">
        <v>12</v>
      </c>
      <c r="B17" s="6"/>
      <c r="C17" s="26"/>
      <c r="D17" s="26"/>
      <c r="E17" s="26"/>
      <c r="F17" s="6"/>
      <c r="G17" s="20"/>
      <c r="H17" s="20"/>
      <c r="I17" s="12"/>
      <c r="K17" s="17"/>
    </row>
    <row r="18" spans="1:13" x14ac:dyDescent="0.25">
      <c r="A18" s="5" t="s">
        <v>13</v>
      </c>
      <c r="B18" s="6"/>
      <c r="C18" s="26"/>
      <c r="D18" s="26"/>
      <c r="E18" s="26"/>
      <c r="F18" s="6"/>
      <c r="G18" s="20"/>
      <c r="H18" s="20"/>
      <c r="I18" s="8"/>
    </row>
    <row r="19" spans="1:13" ht="15.75" thickBot="1" x14ac:dyDescent="0.3">
      <c r="A19" s="13" t="s">
        <v>14</v>
      </c>
      <c r="B19" s="14"/>
      <c r="C19" s="50"/>
      <c r="D19" s="50"/>
      <c r="E19" s="50"/>
      <c r="F19" s="14"/>
      <c r="G19" s="22"/>
      <c r="H19" s="22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1</v>
      </c>
      <c r="D22" s="3" t="s">
        <v>48</v>
      </c>
      <c r="E22" s="3" t="s">
        <v>47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6"/>
      <c r="D23" s="6"/>
      <c r="E23" s="6"/>
      <c r="F23" s="6"/>
      <c r="G23" s="20"/>
      <c r="H23" s="20"/>
      <c r="I23" s="8"/>
    </row>
    <row r="24" spans="1:13" x14ac:dyDescent="0.25">
      <c r="A24" s="5" t="s">
        <v>57</v>
      </c>
      <c r="B24" s="6">
        <v>0.47</v>
      </c>
      <c r="C24" s="6"/>
      <c r="D24" s="6"/>
      <c r="E24" s="6"/>
      <c r="F24" s="6">
        <v>40</v>
      </c>
      <c r="G24" s="20"/>
      <c r="H24" s="20">
        <v>36</v>
      </c>
      <c r="I24" s="8"/>
      <c r="K24" s="17"/>
      <c r="M24" s="10"/>
    </row>
    <row r="25" spans="1:13" x14ac:dyDescent="0.25">
      <c r="A25" s="5" t="s">
        <v>3</v>
      </c>
      <c r="B25" s="6">
        <v>0.38</v>
      </c>
      <c r="C25" s="6"/>
      <c r="D25" s="6"/>
      <c r="E25" s="6"/>
      <c r="F25" s="6">
        <v>25</v>
      </c>
      <c r="G25" s="20"/>
      <c r="H25" s="20">
        <v>12</v>
      </c>
      <c r="I25" s="8"/>
    </row>
    <row r="26" spans="1:13" x14ac:dyDescent="0.25">
      <c r="A26" s="5" t="s">
        <v>4</v>
      </c>
      <c r="B26" s="6">
        <v>0.57999999999999996</v>
      </c>
      <c r="C26" s="6"/>
      <c r="D26" s="6"/>
      <c r="E26" s="6"/>
      <c r="F26" s="6">
        <v>25</v>
      </c>
      <c r="G26" s="20"/>
      <c r="H26" s="20">
        <v>36</v>
      </c>
      <c r="I26" s="8"/>
    </row>
    <row r="27" spans="1:13" x14ac:dyDescent="0.25">
      <c r="A27" s="5" t="s">
        <v>5</v>
      </c>
      <c r="B27" s="6">
        <v>0.45</v>
      </c>
      <c r="C27" s="6"/>
      <c r="D27" s="6"/>
      <c r="E27" s="6"/>
      <c r="F27" s="6">
        <v>25</v>
      </c>
      <c r="G27" s="20"/>
      <c r="H27" s="20">
        <v>12</v>
      </c>
      <c r="I27" s="8"/>
    </row>
    <row r="28" spans="1:13" x14ac:dyDescent="0.25">
      <c r="A28" s="5" t="s">
        <v>6</v>
      </c>
      <c r="B28" s="6"/>
      <c r="C28" s="6"/>
      <c r="D28" s="6"/>
      <c r="E28" s="6"/>
      <c r="F28" s="6">
        <v>40</v>
      </c>
      <c r="G28" s="20"/>
      <c r="H28" s="20">
        <v>72</v>
      </c>
      <c r="I28" s="8"/>
    </row>
    <row r="29" spans="1:13" x14ac:dyDescent="0.25">
      <c r="A29" s="5" t="s">
        <v>7</v>
      </c>
      <c r="B29" s="7"/>
      <c r="C29" s="6"/>
      <c r="D29" s="6"/>
      <c r="E29" s="7"/>
      <c r="F29" s="7">
        <v>20</v>
      </c>
      <c r="G29" s="21"/>
      <c r="H29" s="21">
        <v>12</v>
      </c>
      <c r="I29" s="8"/>
    </row>
    <row r="30" spans="1:13" x14ac:dyDescent="0.25">
      <c r="A30" s="5" t="s">
        <v>8</v>
      </c>
      <c r="B30" s="7"/>
      <c r="C30" s="6"/>
      <c r="D30" s="6"/>
      <c r="E30" s="7"/>
      <c r="F30" s="6">
        <v>20</v>
      </c>
      <c r="G30" s="20"/>
      <c r="H30" s="20">
        <v>24</v>
      </c>
      <c r="I30" s="8"/>
    </row>
    <row r="31" spans="1:13" x14ac:dyDescent="0.25">
      <c r="A31" s="5" t="s">
        <v>9</v>
      </c>
      <c r="B31" s="7"/>
      <c r="C31" s="6"/>
      <c r="D31" s="6"/>
      <c r="E31" s="7"/>
      <c r="F31" s="6">
        <v>50</v>
      </c>
      <c r="G31" s="20"/>
      <c r="H31" s="20">
        <v>48</v>
      </c>
      <c r="I31" s="8"/>
    </row>
    <row r="32" spans="1:13" x14ac:dyDescent="0.25">
      <c r="A32" s="5" t="s">
        <v>10</v>
      </c>
      <c r="B32" s="6"/>
      <c r="C32" s="6"/>
      <c r="D32" s="6"/>
      <c r="E32" s="6"/>
      <c r="F32" s="6">
        <v>30</v>
      </c>
      <c r="G32" s="20"/>
      <c r="H32" s="20">
        <v>12</v>
      </c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20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18.140625" bestFit="1" customWidth="1"/>
    <col min="4" max="4" width="30.140625" bestFit="1" customWidth="1"/>
    <col min="5" max="5" width="33.1406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Notes'!A26</f>
        <v>IRENA | Renewable Power Generation Costs in 2012: An Overview (IRENA)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/>
      <c r="C6" s="26"/>
      <c r="D6" s="26"/>
      <c r="E6" s="26"/>
      <c r="F6" s="54"/>
      <c r="G6" s="58"/>
      <c r="H6" s="62"/>
      <c r="I6" s="8"/>
      <c r="K6" s="17"/>
      <c r="M6" s="10"/>
    </row>
    <row r="7" spans="1:13" x14ac:dyDescent="0.25">
      <c r="A7" s="5" t="s">
        <v>57</v>
      </c>
      <c r="B7" s="44"/>
      <c r="C7" s="26"/>
      <c r="D7" s="26"/>
      <c r="E7" s="26"/>
      <c r="F7" s="54"/>
      <c r="G7" s="58"/>
      <c r="H7" s="62"/>
      <c r="I7" s="8"/>
      <c r="K7" s="17"/>
      <c r="M7" s="10"/>
    </row>
    <row r="8" spans="1:13" x14ac:dyDescent="0.25">
      <c r="A8" s="5" t="s">
        <v>3</v>
      </c>
      <c r="B8" s="44"/>
      <c r="C8" s="26"/>
      <c r="D8" s="26"/>
      <c r="E8" s="26"/>
      <c r="F8" s="54"/>
      <c r="G8" s="58"/>
      <c r="H8" s="62"/>
      <c r="I8" s="8"/>
      <c r="K8" s="17"/>
    </row>
    <row r="9" spans="1:13" x14ac:dyDescent="0.25">
      <c r="A9" s="5" t="s">
        <v>4</v>
      </c>
      <c r="B9" s="44"/>
      <c r="C9" s="26"/>
      <c r="D9" s="26"/>
      <c r="E9" s="26"/>
      <c r="F9" s="54"/>
      <c r="G9" s="58"/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54"/>
      <c r="G10" s="58"/>
      <c r="H10" s="62"/>
      <c r="I10" s="8"/>
      <c r="K10" s="17"/>
    </row>
    <row r="11" spans="1:13" x14ac:dyDescent="0.25">
      <c r="A11" s="5" t="s">
        <v>6</v>
      </c>
      <c r="B11" s="44"/>
      <c r="C11" s="26"/>
      <c r="D11" s="26"/>
      <c r="E11" s="26"/>
      <c r="F11" s="54"/>
      <c r="G11" s="58"/>
      <c r="H11" s="62"/>
      <c r="I11" s="8"/>
      <c r="K11" s="17"/>
    </row>
    <row r="12" spans="1:13" x14ac:dyDescent="0.25">
      <c r="A12" s="5" t="s">
        <v>7</v>
      </c>
      <c r="B12" s="46"/>
      <c r="C12" s="26"/>
      <c r="D12" s="26"/>
      <c r="E12" s="49"/>
      <c r="F12" s="55"/>
      <c r="G12" s="59"/>
      <c r="H12" s="63"/>
      <c r="I12" s="8"/>
      <c r="K12" s="17"/>
    </row>
    <row r="13" spans="1:13" x14ac:dyDescent="0.25">
      <c r="A13" s="5" t="s">
        <v>8</v>
      </c>
      <c r="B13" s="46"/>
      <c r="C13" s="26"/>
      <c r="D13" s="26"/>
      <c r="E13" s="49"/>
      <c r="F13" s="54"/>
      <c r="G13" s="58"/>
      <c r="H13" s="62"/>
      <c r="I13" s="8"/>
      <c r="K13" s="17"/>
    </row>
    <row r="14" spans="1:13" x14ac:dyDescent="0.25">
      <c r="A14" s="5" t="s">
        <v>9</v>
      </c>
      <c r="B14" s="46"/>
      <c r="C14" s="26"/>
      <c r="D14" s="26"/>
      <c r="E14" s="49"/>
      <c r="F14" s="54"/>
      <c r="G14" s="58"/>
      <c r="H14" s="62"/>
      <c r="I14" s="8"/>
      <c r="K14" s="17"/>
    </row>
    <row r="15" spans="1:13" x14ac:dyDescent="0.25">
      <c r="A15" s="5" t="s">
        <v>10</v>
      </c>
      <c r="B15" s="44"/>
      <c r="C15" s="26"/>
      <c r="D15" s="26"/>
      <c r="E15" s="26"/>
      <c r="F15" s="54"/>
      <c r="G15" s="58"/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54"/>
      <c r="G16" s="58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54"/>
      <c r="G17" s="58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</row>
    <row r="19" spans="1:13" ht="15.75" thickBot="1" x14ac:dyDescent="0.3">
      <c r="A19" s="13" t="s">
        <v>14</v>
      </c>
      <c r="B19" s="47"/>
      <c r="C19" s="50"/>
      <c r="D19" s="50"/>
      <c r="E19" s="50"/>
      <c r="F19" s="56"/>
      <c r="G19" s="60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1</v>
      </c>
      <c r="D22" s="3" t="s">
        <v>48</v>
      </c>
      <c r="E22" s="3" t="s">
        <v>47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6"/>
      <c r="D23" s="6"/>
      <c r="E23" s="6"/>
      <c r="F23" s="6"/>
      <c r="G23" s="20"/>
      <c r="H23" s="20"/>
      <c r="I23" s="8"/>
    </row>
    <row r="24" spans="1:13" x14ac:dyDescent="0.25">
      <c r="A24" s="5" t="s">
        <v>57</v>
      </c>
      <c r="B24" s="6"/>
      <c r="C24" s="6"/>
      <c r="D24" s="6"/>
      <c r="E24" s="6"/>
      <c r="F24" s="6"/>
      <c r="G24" s="20"/>
      <c r="H24" s="20"/>
      <c r="I24" s="8"/>
      <c r="K24" s="17"/>
      <c r="M24" s="10"/>
    </row>
    <row r="25" spans="1:13" x14ac:dyDescent="0.25">
      <c r="A25" s="5" t="s">
        <v>3</v>
      </c>
      <c r="B25" s="6"/>
      <c r="C25" s="6"/>
      <c r="D25" s="6"/>
      <c r="E25" s="6"/>
      <c r="F25" s="6"/>
      <c r="G25" s="20"/>
      <c r="H25" s="20"/>
      <c r="I25" s="8"/>
    </row>
    <row r="26" spans="1:13" x14ac:dyDescent="0.25">
      <c r="A26" s="5" t="s">
        <v>4</v>
      </c>
      <c r="B26" s="6"/>
      <c r="C26" s="6"/>
      <c r="D26" s="6"/>
      <c r="E26" s="6"/>
      <c r="F26" s="6"/>
      <c r="G26" s="20"/>
      <c r="H26" s="20"/>
      <c r="I26" s="8"/>
    </row>
    <row r="27" spans="1:13" x14ac:dyDescent="0.25">
      <c r="A27" s="5" t="s">
        <v>5</v>
      </c>
      <c r="B27" s="6"/>
      <c r="C27" s="6"/>
      <c r="D27" s="6"/>
      <c r="E27" s="6"/>
      <c r="F27" s="6"/>
      <c r="G27" s="20"/>
      <c r="H27" s="20"/>
      <c r="I27" s="8"/>
    </row>
    <row r="28" spans="1:13" x14ac:dyDescent="0.25">
      <c r="A28" s="5" t="s">
        <v>6</v>
      </c>
      <c r="B28" s="6"/>
      <c r="C28" s="6"/>
      <c r="D28" s="6"/>
      <c r="E28" s="6"/>
      <c r="F28" s="6"/>
      <c r="G28" s="20"/>
      <c r="H28" s="20"/>
      <c r="I28" s="8"/>
    </row>
    <row r="29" spans="1:13" x14ac:dyDescent="0.25">
      <c r="A29" s="5" t="s">
        <v>7</v>
      </c>
      <c r="B29" s="7"/>
      <c r="C29" s="6"/>
      <c r="D29" s="6"/>
      <c r="E29" s="7"/>
      <c r="F29" s="7"/>
      <c r="G29" s="21"/>
      <c r="H29" s="21"/>
      <c r="I29" s="8"/>
    </row>
    <row r="30" spans="1:13" x14ac:dyDescent="0.25">
      <c r="A30" s="5" t="s">
        <v>8</v>
      </c>
      <c r="B30" s="7"/>
      <c r="C30" s="6"/>
      <c r="D30" s="6"/>
      <c r="E30" s="7"/>
      <c r="F30" s="6"/>
      <c r="G30" s="20"/>
      <c r="H30" s="20"/>
      <c r="I30" s="8"/>
    </row>
    <row r="31" spans="1:13" x14ac:dyDescent="0.25">
      <c r="A31" s="5" t="s">
        <v>9</v>
      </c>
      <c r="B31" s="7"/>
      <c r="C31" s="6"/>
      <c r="D31" s="6"/>
      <c r="E31" s="7"/>
      <c r="F31" s="6"/>
      <c r="G31" s="20"/>
      <c r="H31" s="20"/>
      <c r="I31" s="8"/>
    </row>
    <row r="32" spans="1:13" x14ac:dyDescent="0.25">
      <c r="A32" s="5" t="s">
        <v>10</v>
      </c>
      <c r="B32" s="6"/>
      <c r="C32" s="6"/>
      <c r="D32" s="6"/>
      <c r="E32" s="6"/>
      <c r="F32" s="6"/>
      <c r="G32" s="20"/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20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5" sqref="E35"/>
    </sheetView>
  </sheetViews>
  <sheetFormatPr defaultRowHeight="15" x14ac:dyDescent="0.25"/>
  <cols>
    <col min="1" max="1" width="20.28515625" customWidth="1"/>
    <col min="2" max="2" width="19.7109375" bestFit="1" customWidth="1"/>
    <col min="3" max="3" width="23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Notes'!A31</f>
        <v>National Renewable Energy Labouratory | Costs and Performance Assumptions for Modelling Electricity Generation Technologies (NERL)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f>3600/B23</f>
        <v>0.39130434782608697</v>
      </c>
      <c r="C6" s="26">
        <f>C23*'Conversion Factors'!$B$14*'Conversion Factors'!$B$29</f>
        <v>1409.1808600799998</v>
      </c>
      <c r="D6" s="26">
        <f>D23*'Conversion Factors'!$B$14*'Conversion Factors'!$B$29</f>
        <v>21.595696680726</v>
      </c>
      <c r="E6" s="26">
        <f>E23*'Conversion Factors'!$B$14*'Conversion Factors'!$B$29</f>
        <v>1.0392708843089999</v>
      </c>
      <c r="F6" s="6">
        <f>F23</f>
        <v>60</v>
      </c>
      <c r="G6" s="6">
        <f>G23</f>
        <v>0.85</v>
      </c>
      <c r="H6" s="62"/>
      <c r="I6" s="8"/>
      <c r="K6" s="17"/>
      <c r="M6" s="10"/>
    </row>
    <row r="7" spans="1:13" x14ac:dyDescent="0.25">
      <c r="A7" s="5" t="s">
        <v>57</v>
      </c>
      <c r="B7" s="44">
        <f t="shared" ref="B7:B15" si="0">3600/B24</f>
        <v>0.39130434782608697</v>
      </c>
      <c r="C7" s="26">
        <f>C24*'Conversion Factors'!$B$14*'Conversion Factors'!$B$29</f>
        <v>1409.1808600799998</v>
      </c>
      <c r="D7" s="26">
        <f>D24*'Conversion Factors'!$B$14*'Conversion Factors'!$B$29</f>
        <v>21.595696680726</v>
      </c>
      <c r="E7" s="26">
        <f>E24*'Conversion Factors'!$B$14*'Conversion Factors'!$B$29</f>
        <v>1.0392708843089999</v>
      </c>
      <c r="F7" s="6">
        <f t="shared" ref="F7:G7" si="1">F24</f>
        <v>60</v>
      </c>
      <c r="G7" s="6">
        <f t="shared" si="1"/>
        <v>0.85</v>
      </c>
      <c r="H7" s="62"/>
      <c r="I7" s="8"/>
      <c r="K7" s="17"/>
      <c r="M7" s="10"/>
    </row>
    <row r="8" spans="1:13" x14ac:dyDescent="0.25">
      <c r="A8" s="5" t="s">
        <v>3</v>
      </c>
      <c r="B8" s="44">
        <f t="shared" si="0"/>
        <v>0.4044943820224719</v>
      </c>
      <c r="C8" s="26">
        <f>C25*'Conversion Factors'!$B$14*'Conversion Factors'!$B$29</f>
        <v>457.98377952599998</v>
      </c>
      <c r="D8" s="26">
        <f>D25*'Conversion Factors'!$B$14*'Conversion Factors'!$B$29</f>
        <v>4.0396517988960001</v>
      </c>
      <c r="E8" s="26">
        <f>E25*'Conversion Factors'!$B$14*'Conversion Factors'!$B$29</f>
        <v>1.7145033797639999</v>
      </c>
      <c r="F8" s="6">
        <f t="shared" ref="F8:G8" si="2">F25</f>
        <v>30</v>
      </c>
      <c r="G8" s="6">
        <f t="shared" si="2"/>
        <v>0.88</v>
      </c>
      <c r="H8" s="62"/>
      <c r="I8" s="8"/>
      <c r="K8" s="17"/>
    </row>
    <row r="9" spans="1:13" x14ac:dyDescent="0.25">
      <c r="A9" s="5" t="s">
        <v>4</v>
      </c>
      <c r="B9" s="44">
        <f t="shared" si="0"/>
        <v>0.5240174672489083</v>
      </c>
      <c r="C9" s="26"/>
      <c r="D9" s="26">
        <f>D26*'Conversion Factors'!$B$14*'Conversion Factors'!$B$29</f>
        <v>8.8073803754999993</v>
      </c>
      <c r="E9" s="26">
        <f>E26*'Conversion Factors'!$B$14*'Conversion Factors'!$B$29</f>
        <v>1.8378067050210001</v>
      </c>
      <c r="F9" s="6">
        <f t="shared" ref="F9:G9" si="3">F26</f>
        <v>30</v>
      </c>
      <c r="G9" s="6">
        <f t="shared" si="3"/>
        <v>0.85</v>
      </c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6"/>
      <c r="G10" s="6"/>
      <c r="H10" s="62"/>
      <c r="I10" s="8"/>
      <c r="K10" s="17"/>
    </row>
    <row r="11" spans="1:13" x14ac:dyDescent="0.25">
      <c r="A11" s="5" t="s">
        <v>6</v>
      </c>
      <c r="B11" s="44">
        <f t="shared" si="0"/>
        <v>0.34615384615384615</v>
      </c>
      <c r="C11" s="26">
        <f>C28*'Conversion Factors'!$B$14*'Conversion Factors'!$B$29</f>
        <v>1937.6236826099998</v>
      </c>
      <c r="D11" s="26">
        <f>D28*'Conversion Factors'!$B$14*'Conversion Factors'!$B$29</f>
        <v>55.057870520708995</v>
      </c>
      <c r="E11" s="26">
        <f>E28*'Conversion Factors'!$B$14*'Conversion Factors'!$B$29</f>
        <v>0.30532251968400004</v>
      </c>
      <c r="F11" s="6">
        <f t="shared" ref="F11:G11" si="4">F28</f>
        <v>60</v>
      </c>
      <c r="G11" s="6">
        <f t="shared" si="4"/>
        <v>0.9</v>
      </c>
      <c r="H11" s="62"/>
      <c r="I11" s="8"/>
      <c r="K11" s="17"/>
    </row>
    <row r="12" spans="1:13" x14ac:dyDescent="0.25">
      <c r="A12" s="5" t="s">
        <v>7</v>
      </c>
      <c r="B12" s="44"/>
      <c r="C12" s="26">
        <f>C29*'Conversion Factors'!$B$14*'Conversion Factors'!$B$29</f>
        <v>998.16977588999998</v>
      </c>
      <c r="D12" s="26">
        <f>D29*'Conversion Factors'!$B$14*'Conversion Factors'!$B$29</f>
        <v>7.0341611265659996</v>
      </c>
      <c r="E12" s="26">
        <f>E29*'Conversion Factors'!$B$14*'Conversion Factors'!$B$29</f>
        <v>0</v>
      </c>
      <c r="F12" s="6">
        <f t="shared" ref="F12:G12" si="5">F29</f>
        <v>20</v>
      </c>
      <c r="G12" s="6">
        <f t="shared" si="5"/>
        <v>0.43</v>
      </c>
      <c r="H12" s="63"/>
      <c r="I12" s="8"/>
      <c r="K12" s="17"/>
    </row>
    <row r="13" spans="1:13" x14ac:dyDescent="0.25">
      <c r="A13" s="5" t="s">
        <v>8</v>
      </c>
      <c r="B13" s="44"/>
      <c r="C13" s="26">
        <f>C30*'Conversion Factors'!$B$14*'Conversion Factors'!$B$29</f>
        <v>1409.1808600799998</v>
      </c>
      <c r="D13" s="26">
        <f>D30*'Conversion Factors'!$B$14*'Conversion Factors'!$B$29</f>
        <v>9.1772903512710009</v>
      </c>
      <c r="E13" s="26">
        <f>E30*'Conversion Factors'!$B$14*'Conversion Factors'!$B$29</f>
        <v>0</v>
      </c>
      <c r="F13" s="6">
        <f t="shared" ref="F13:G13" si="6">F30</f>
        <v>20</v>
      </c>
      <c r="G13" s="6">
        <f t="shared" si="6"/>
        <v>0.45</v>
      </c>
      <c r="H13" s="62"/>
      <c r="I13" s="8"/>
      <c r="K13" s="17"/>
    </row>
    <row r="14" spans="1:13" x14ac:dyDescent="0.25">
      <c r="A14" s="5" t="s">
        <v>9</v>
      </c>
      <c r="B14" s="44"/>
      <c r="C14" s="26"/>
      <c r="D14" s="26"/>
      <c r="E14" s="26"/>
      <c r="F14" s="6"/>
      <c r="G14" s="6"/>
      <c r="H14" s="62"/>
      <c r="I14" s="8"/>
      <c r="K14" s="17"/>
    </row>
    <row r="15" spans="1:13" x14ac:dyDescent="0.25">
      <c r="A15" s="5" t="s">
        <v>10</v>
      </c>
      <c r="B15" s="44">
        <f t="shared" si="0"/>
        <v>0.24827586206896551</v>
      </c>
      <c r="C15" s="26">
        <f>C32*'Conversion Factors'!$B$14*'Conversion Factors'!$B$29</f>
        <v>1702.76020593</v>
      </c>
      <c r="D15" s="26">
        <f>D32*'Conversion Factors'!$B$14*'Conversion Factors'!$B$29</f>
        <v>42.821483385681006</v>
      </c>
      <c r="E15" s="26">
        <f>E32*'Conversion Factors'!$B$14*'Conversion Factors'!$B$29</f>
        <v>5.8715869170000001E-3</v>
      </c>
      <c r="F15" s="6">
        <f t="shared" ref="F15:G15" si="7">F32</f>
        <v>45</v>
      </c>
      <c r="G15" s="6">
        <f t="shared" si="7"/>
        <v>0.84</v>
      </c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6"/>
      <c r="G16" s="6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6"/>
      <c r="G17" s="6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6"/>
      <c r="G18" s="6"/>
      <c r="H18" s="62"/>
      <c r="I18" s="8"/>
    </row>
    <row r="19" spans="1:13" ht="15.75" thickBot="1" x14ac:dyDescent="0.3">
      <c r="A19" s="13" t="s">
        <v>14</v>
      </c>
      <c r="B19" s="45"/>
      <c r="C19" s="65"/>
      <c r="D19" s="65"/>
      <c r="E19" s="65"/>
      <c r="F19" s="66"/>
      <c r="G19" s="66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49</v>
      </c>
      <c r="C22" s="3" t="s">
        <v>77</v>
      </c>
      <c r="D22" s="3" t="s">
        <v>48</v>
      </c>
      <c r="E22" s="3" t="s">
        <v>78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27">
        <v>9200</v>
      </c>
      <c r="C23" s="6">
        <v>2400</v>
      </c>
      <c r="D23" s="6">
        <v>36.78</v>
      </c>
      <c r="E23" s="6">
        <v>1.77</v>
      </c>
      <c r="F23" s="6">
        <v>60</v>
      </c>
      <c r="G23" s="39">
        <v>0.85</v>
      </c>
      <c r="H23" s="20"/>
      <c r="I23" s="8"/>
    </row>
    <row r="24" spans="1:13" x14ac:dyDescent="0.25">
      <c r="A24" s="5" t="s">
        <v>57</v>
      </c>
      <c r="B24" s="27">
        <v>9200</v>
      </c>
      <c r="C24" s="6">
        <v>2400</v>
      </c>
      <c r="D24" s="6">
        <v>36.78</v>
      </c>
      <c r="E24" s="6">
        <v>1.77</v>
      </c>
      <c r="F24" s="6">
        <v>60</v>
      </c>
      <c r="G24" s="39">
        <v>0.85</v>
      </c>
      <c r="H24" s="20"/>
      <c r="I24" s="8"/>
      <c r="K24" s="17"/>
      <c r="M24" s="10"/>
    </row>
    <row r="25" spans="1:13" x14ac:dyDescent="0.25">
      <c r="A25" s="5" t="s">
        <v>3</v>
      </c>
      <c r="B25" s="27">
        <v>8900</v>
      </c>
      <c r="C25" s="6">
        <v>780</v>
      </c>
      <c r="D25" s="6">
        <v>6.88</v>
      </c>
      <c r="E25" s="6">
        <v>2.92</v>
      </c>
      <c r="F25" s="6">
        <v>30</v>
      </c>
      <c r="G25" s="40">
        <v>0.88</v>
      </c>
      <c r="H25" s="20"/>
      <c r="I25" s="8"/>
    </row>
    <row r="26" spans="1:13" x14ac:dyDescent="0.25">
      <c r="A26" s="5" t="s">
        <v>4</v>
      </c>
      <c r="B26" s="27">
        <v>6870</v>
      </c>
      <c r="C26" s="6"/>
      <c r="D26" s="6">
        <v>15</v>
      </c>
      <c r="E26" s="6">
        <v>3.13</v>
      </c>
      <c r="F26" s="6">
        <v>30</v>
      </c>
      <c r="G26" s="39">
        <v>0.85</v>
      </c>
      <c r="H26" s="20"/>
      <c r="I26" s="8"/>
    </row>
    <row r="27" spans="1:13" x14ac:dyDescent="0.25">
      <c r="A27" s="5" t="s">
        <v>5</v>
      </c>
      <c r="B27" s="6"/>
      <c r="C27" s="6"/>
      <c r="D27" s="6"/>
      <c r="E27" s="6"/>
      <c r="F27" s="6"/>
      <c r="G27" s="42"/>
      <c r="H27" s="20"/>
      <c r="I27" s="8"/>
    </row>
    <row r="28" spans="1:13" x14ac:dyDescent="0.25">
      <c r="A28" s="5" t="s">
        <v>6</v>
      </c>
      <c r="B28" s="27">
        <v>10400</v>
      </c>
      <c r="C28" s="6">
        <v>3300</v>
      </c>
      <c r="D28" s="6">
        <v>93.77</v>
      </c>
      <c r="E28" s="6">
        <v>0.52</v>
      </c>
      <c r="F28" s="6">
        <v>60</v>
      </c>
      <c r="G28" s="41">
        <v>0.9</v>
      </c>
      <c r="H28" s="20"/>
      <c r="I28" s="8"/>
    </row>
    <row r="29" spans="1:13" x14ac:dyDescent="0.25">
      <c r="A29" s="5" t="s">
        <v>7</v>
      </c>
      <c r="B29" s="7"/>
      <c r="C29" s="6">
        <v>1700</v>
      </c>
      <c r="D29" s="6">
        <v>11.98</v>
      </c>
      <c r="E29" s="7">
        <v>0</v>
      </c>
      <c r="F29" s="7">
        <v>20</v>
      </c>
      <c r="G29" s="42">
        <v>0.43</v>
      </c>
      <c r="H29" s="21"/>
      <c r="I29" s="8"/>
    </row>
    <row r="30" spans="1:13" x14ac:dyDescent="0.25">
      <c r="A30" s="5" t="s">
        <v>8</v>
      </c>
      <c r="B30" s="7"/>
      <c r="C30" s="6">
        <v>2400</v>
      </c>
      <c r="D30" s="6">
        <v>15.63</v>
      </c>
      <c r="E30" s="7">
        <v>0</v>
      </c>
      <c r="F30" s="6">
        <v>20</v>
      </c>
      <c r="G30" s="41">
        <v>0.45</v>
      </c>
      <c r="H30" s="20"/>
      <c r="I30" s="8"/>
    </row>
    <row r="31" spans="1:13" x14ac:dyDescent="0.25">
      <c r="A31" s="5" t="s">
        <v>9</v>
      </c>
      <c r="B31" s="7"/>
      <c r="C31" s="6"/>
      <c r="D31" s="6"/>
      <c r="E31" s="7"/>
      <c r="F31" s="6"/>
      <c r="G31" s="9"/>
      <c r="H31" s="20"/>
      <c r="I31" s="8"/>
    </row>
    <row r="32" spans="1:13" x14ac:dyDescent="0.25">
      <c r="A32" s="5" t="s">
        <v>10</v>
      </c>
      <c r="B32" s="27">
        <v>14500</v>
      </c>
      <c r="C32" s="6">
        <v>2900</v>
      </c>
      <c r="D32" s="6">
        <v>72.930000000000007</v>
      </c>
      <c r="E32" s="6">
        <v>0.01</v>
      </c>
      <c r="F32" s="6">
        <v>45</v>
      </c>
      <c r="G32" s="42">
        <v>0.84</v>
      </c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6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19" sqref="E19"/>
    </sheetView>
  </sheetViews>
  <sheetFormatPr defaultRowHeight="15" x14ac:dyDescent="0.25"/>
  <cols>
    <col min="1" max="1" width="20.28515625" customWidth="1"/>
    <col min="2" max="2" width="18.85546875" customWidth="1"/>
    <col min="3" max="3" width="22.5703125" bestFit="1" customWidth="1"/>
    <col min="4" max="4" width="30.140625" bestFit="1" customWidth="1"/>
    <col min="5" max="5" width="33.1406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Notes'!A36</f>
        <v>UKERC | MARKAL 3.26 Database (MARKAL 3.26)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v>0.33</v>
      </c>
      <c r="C6" s="26">
        <f>C23*'Conversion Factors'!$B$27</f>
        <v>967.57199999999989</v>
      </c>
      <c r="D6" s="26">
        <f>D23*'Conversion Factors'!$B$27</f>
        <v>21.5016</v>
      </c>
      <c r="E6" s="26"/>
      <c r="F6" s="54">
        <v>25</v>
      </c>
      <c r="G6" s="58">
        <v>0.93</v>
      </c>
      <c r="H6" s="62"/>
      <c r="I6" s="8" t="s">
        <v>105</v>
      </c>
      <c r="K6" s="17"/>
      <c r="M6" s="10"/>
    </row>
    <row r="7" spans="1:13" x14ac:dyDescent="0.25">
      <c r="A7" s="5" t="s">
        <v>57</v>
      </c>
      <c r="B7" s="44">
        <v>0.47</v>
      </c>
      <c r="C7" s="26">
        <f>C24*'Conversion Factors'!$B$27</f>
        <v>1062.432</v>
      </c>
      <c r="D7" s="26">
        <f>D24*'Conversion Factors'!$B$27</f>
        <v>32.884799999999998</v>
      </c>
      <c r="E7" s="26"/>
      <c r="F7" s="54">
        <v>50</v>
      </c>
      <c r="G7" s="58">
        <v>0.9</v>
      </c>
      <c r="H7" s="62"/>
      <c r="I7" s="8" t="s">
        <v>105</v>
      </c>
      <c r="K7" s="17"/>
      <c r="M7" s="10"/>
    </row>
    <row r="8" spans="1:13" x14ac:dyDescent="0.25">
      <c r="A8" s="5" t="s">
        <v>3</v>
      </c>
      <c r="B8" s="44">
        <v>0.26</v>
      </c>
      <c r="C8" s="26">
        <f>C25*'Conversion Factors'!$B$27</f>
        <v>462.91679999999997</v>
      </c>
      <c r="D8" s="26">
        <f>D25*'Conversion Factors'!$B$27</f>
        <v>0.54386400000000001</v>
      </c>
      <c r="E8" s="26">
        <f>E25*'Conversion Factors'!$B$27</f>
        <v>1.947792</v>
      </c>
      <c r="F8" s="54">
        <v>20</v>
      </c>
      <c r="G8" s="58">
        <v>0.56999999999999995</v>
      </c>
      <c r="H8" s="62"/>
      <c r="I8" s="8"/>
      <c r="K8" s="17"/>
    </row>
    <row r="9" spans="1:13" x14ac:dyDescent="0.25">
      <c r="A9" s="5" t="s">
        <v>4</v>
      </c>
      <c r="B9" s="44">
        <v>0.49</v>
      </c>
      <c r="C9" s="26">
        <f>C26*'Conversion Factors'!$B$27</f>
        <v>505.91999999999996</v>
      </c>
      <c r="D9" s="26">
        <f>D26*'Conversion Factors'!$B$27</f>
        <v>8.8536000000000001</v>
      </c>
      <c r="E9" s="26">
        <f>E26*'Conversion Factors'!$B$27</f>
        <v>0.70828800000000003</v>
      </c>
      <c r="F9" s="54">
        <v>30</v>
      </c>
      <c r="G9" s="58">
        <v>0.83</v>
      </c>
      <c r="H9" s="62"/>
      <c r="I9" s="8"/>
      <c r="K9" s="17"/>
    </row>
    <row r="10" spans="1:13" x14ac:dyDescent="0.25">
      <c r="A10" s="5" t="s">
        <v>5</v>
      </c>
      <c r="B10" s="44">
        <v>0.33</v>
      </c>
      <c r="C10" s="26">
        <f>C27*'Conversion Factors'!$B$27</f>
        <v>632.4</v>
      </c>
      <c r="D10" s="26">
        <f>D27*'Conversion Factors'!$B$27</f>
        <v>0.54386400000000001</v>
      </c>
      <c r="E10" s="26">
        <f>E27*'Conversion Factors'!$B$27</f>
        <v>1.568352</v>
      </c>
      <c r="F10" s="54">
        <v>20</v>
      </c>
      <c r="G10" s="58">
        <v>0.7</v>
      </c>
      <c r="H10" s="62"/>
      <c r="I10" s="8"/>
      <c r="K10" s="17"/>
    </row>
    <row r="11" spans="1:13" x14ac:dyDescent="0.25">
      <c r="A11" s="5" t="s">
        <v>6</v>
      </c>
      <c r="B11" s="44">
        <v>0.32</v>
      </c>
      <c r="C11" s="26">
        <f>C28*'Conversion Factors'!$B$27</f>
        <v>3035.52</v>
      </c>
      <c r="D11" s="26">
        <f>D28*'Conversion Factors'!$B$27</f>
        <v>54.386399999999995</v>
      </c>
      <c r="E11" s="26">
        <f>E28*'Conversion Factors'!$B$27</f>
        <v>6.3240000000000005E-2</v>
      </c>
      <c r="F11" s="54">
        <v>40</v>
      </c>
      <c r="G11" s="58">
        <v>0.82</v>
      </c>
      <c r="H11" s="62"/>
      <c r="I11" s="8"/>
      <c r="K11" s="17"/>
    </row>
    <row r="12" spans="1:13" x14ac:dyDescent="0.25">
      <c r="A12" s="5" t="s">
        <v>7</v>
      </c>
      <c r="B12" s="46">
        <v>1</v>
      </c>
      <c r="C12" s="26">
        <f>C29*'Conversion Factors'!$B$27</f>
        <v>853.7399999999999</v>
      </c>
      <c r="D12" s="26">
        <f>D29*'Conversion Factors'!$B$27</f>
        <v>45.532799999999995</v>
      </c>
      <c r="E12" s="26">
        <f>E29*'Conversion Factors'!$B$27</f>
        <v>0</v>
      </c>
      <c r="F12" s="55">
        <v>25</v>
      </c>
      <c r="G12" s="59">
        <v>0.23</v>
      </c>
      <c r="H12" s="63"/>
      <c r="I12" s="8"/>
      <c r="K12" s="17"/>
    </row>
    <row r="13" spans="1:13" x14ac:dyDescent="0.25">
      <c r="A13" s="5" t="s">
        <v>8</v>
      </c>
      <c r="B13" s="46">
        <v>1</v>
      </c>
      <c r="C13" s="26">
        <f>C30*'Conversion Factors'!$B$27</f>
        <v>1874.4335999999998</v>
      </c>
      <c r="D13" s="26">
        <f>D30*'Conversion Factors'!$B$27</f>
        <v>44.268000000000001</v>
      </c>
      <c r="E13" s="26">
        <f>E30*'Conversion Factors'!$B$27</f>
        <v>0</v>
      </c>
      <c r="F13" s="54">
        <v>25</v>
      </c>
      <c r="G13" s="58">
        <v>0.21</v>
      </c>
      <c r="H13" s="62"/>
      <c r="I13" s="8"/>
      <c r="K13" s="17"/>
    </row>
    <row r="14" spans="1:13" x14ac:dyDescent="0.25">
      <c r="A14" s="5" t="s">
        <v>9</v>
      </c>
      <c r="B14" s="46">
        <v>1</v>
      </c>
      <c r="C14" s="26">
        <f>C31*'Conversion Factors'!$B$27</f>
        <v>1517.76</v>
      </c>
      <c r="D14" s="26">
        <f>D31*'Conversion Factors'!$B$27</f>
        <v>151.77599999999998</v>
      </c>
      <c r="E14" s="26">
        <f>E31*'Conversion Factors'!$B$27</f>
        <v>0</v>
      </c>
      <c r="F14" s="54">
        <v>40</v>
      </c>
      <c r="G14" s="58">
        <v>0.7</v>
      </c>
      <c r="H14" s="62"/>
      <c r="I14" s="8"/>
      <c r="K14" s="17"/>
    </row>
    <row r="15" spans="1:13" x14ac:dyDescent="0.25">
      <c r="A15" s="5" t="s">
        <v>10</v>
      </c>
      <c r="B15" s="44">
        <v>0.48</v>
      </c>
      <c r="C15" s="26">
        <f>C32*'Conversion Factors'!$B$27</f>
        <v>2643.4319999999998</v>
      </c>
      <c r="D15" s="26">
        <f>D32*'Conversion Factors'!$B$27</f>
        <v>123.95039999999999</v>
      </c>
      <c r="E15" s="26">
        <f>E32*'Conversion Factors'!$B$27</f>
        <v>2.5295999999999999E-2</v>
      </c>
      <c r="F15" s="54">
        <v>35</v>
      </c>
      <c r="G15" s="58">
        <v>0.83</v>
      </c>
      <c r="H15" s="62"/>
      <c r="I15" s="8"/>
      <c r="K15" s="17"/>
    </row>
    <row r="16" spans="1:13" x14ac:dyDescent="0.25">
      <c r="A16" s="5" t="s">
        <v>11</v>
      </c>
      <c r="B16" s="48">
        <v>0.27</v>
      </c>
      <c r="C16" s="26">
        <f>C33*'Conversion Factors'!$B$27</f>
        <v>847.41599999999994</v>
      </c>
      <c r="D16" s="26">
        <f>D33*'Conversion Factors'!$B$27</f>
        <v>0.54386400000000001</v>
      </c>
      <c r="E16" s="26">
        <f>E33*'Conversion Factors'!$B$27</f>
        <v>0</v>
      </c>
      <c r="F16" s="57">
        <v>20</v>
      </c>
      <c r="G16" s="61">
        <v>0.69</v>
      </c>
      <c r="H16" s="62"/>
      <c r="I16" s="8" t="s">
        <v>91</v>
      </c>
      <c r="K16" s="17"/>
    </row>
    <row r="17" spans="1:13" x14ac:dyDescent="0.25">
      <c r="A17" s="5" t="s">
        <v>12</v>
      </c>
      <c r="B17" s="44">
        <v>1</v>
      </c>
      <c r="C17" s="26">
        <f>C34*'Conversion Factors'!$B$27</f>
        <v>2041.3871999999999</v>
      </c>
      <c r="D17" s="26">
        <f>D34*'Conversion Factors'!$B$27</f>
        <v>1.6442399999999999</v>
      </c>
      <c r="E17" s="26">
        <f>E34*'Conversion Factors'!$B$27</f>
        <v>0.84741599999999995</v>
      </c>
      <c r="F17" s="54">
        <v>50</v>
      </c>
      <c r="G17" s="58">
        <v>0.77</v>
      </c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</row>
    <row r="19" spans="1:13" ht="15.75" thickBot="1" x14ac:dyDescent="0.3">
      <c r="A19" s="13" t="s">
        <v>14</v>
      </c>
      <c r="B19" s="47"/>
      <c r="C19" s="50"/>
      <c r="D19" s="50"/>
      <c r="E19" s="50"/>
      <c r="F19" s="56"/>
      <c r="G19" s="60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1</v>
      </c>
      <c r="D22" s="3" t="s">
        <v>48</v>
      </c>
      <c r="E22" s="3" t="s">
        <v>47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26">
        <v>765</v>
      </c>
      <c r="D23" s="26">
        <v>17</v>
      </c>
      <c r="E23" s="26">
        <v>0.24</v>
      </c>
      <c r="F23" s="6"/>
      <c r="G23" s="20"/>
      <c r="H23" s="20"/>
      <c r="I23" s="71" t="s">
        <v>102</v>
      </c>
    </row>
    <row r="24" spans="1:13" x14ac:dyDescent="0.25">
      <c r="A24" s="5" t="s">
        <v>57</v>
      </c>
      <c r="B24" s="6"/>
      <c r="C24" s="26">
        <v>840</v>
      </c>
      <c r="D24" s="26">
        <v>26</v>
      </c>
      <c r="E24" s="26">
        <v>0.31</v>
      </c>
      <c r="F24" s="6"/>
      <c r="G24" s="20"/>
      <c r="H24" s="20"/>
      <c r="I24" s="71" t="s">
        <v>102</v>
      </c>
      <c r="K24" s="17"/>
      <c r="M24" s="10"/>
    </row>
    <row r="25" spans="1:13" x14ac:dyDescent="0.25">
      <c r="A25" s="5" t="s">
        <v>3</v>
      </c>
      <c r="B25" s="6"/>
      <c r="C25" s="26">
        <v>366</v>
      </c>
      <c r="D25" s="26">
        <v>0.43</v>
      </c>
      <c r="E25" s="51">
        <v>1.54</v>
      </c>
      <c r="F25" s="6"/>
      <c r="G25" s="20"/>
      <c r="H25" s="20"/>
      <c r="I25" s="71" t="s">
        <v>102</v>
      </c>
    </row>
    <row r="26" spans="1:13" x14ac:dyDescent="0.25">
      <c r="A26" s="5" t="s">
        <v>4</v>
      </c>
      <c r="B26" s="6"/>
      <c r="C26" s="26">
        <v>400</v>
      </c>
      <c r="D26" s="26">
        <v>7</v>
      </c>
      <c r="E26" s="26">
        <v>0.56000000000000005</v>
      </c>
      <c r="F26" s="6"/>
      <c r="G26" s="20"/>
      <c r="H26" s="20"/>
      <c r="I26" s="71" t="s">
        <v>102</v>
      </c>
    </row>
    <row r="27" spans="1:13" x14ac:dyDescent="0.25">
      <c r="A27" s="5" t="s">
        <v>5</v>
      </c>
      <c r="B27" s="6"/>
      <c r="C27" s="26">
        <v>500</v>
      </c>
      <c r="D27" s="26">
        <v>0.43</v>
      </c>
      <c r="E27" s="26">
        <v>1.24</v>
      </c>
      <c r="F27" s="6"/>
      <c r="G27" s="20"/>
      <c r="H27" s="20"/>
      <c r="I27" s="71" t="s">
        <v>102</v>
      </c>
    </row>
    <row r="28" spans="1:13" x14ac:dyDescent="0.25">
      <c r="A28" s="5" t="s">
        <v>6</v>
      </c>
      <c r="B28" s="6"/>
      <c r="C28" s="26">
        <v>2400</v>
      </c>
      <c r="D28" s="26">
        <v>43</v>
      </c>
      <c r="E28" s="26">
        <v>0.05</v>
      </c>
      <c r="F28" s="6"/>
      <c r="G28" s="20"/>
      <c r="H28" s="20"/>
      <c r="I28" s="71" t="s">
        <v>102</v>
      </c>
    </row>
    <row r="29" spans="1:13" x14ac:dyDescent="0.25">
      <c r="A29" s="5" t="s">
        <v>7</v>
      </c>
      <c r="B29" s="7"/>
      <c r="C29" s="26">
        <v>675</v>
      </c>
      <c r="D29" s="26">
        <v>36</v>
      </c>
      <c r="E29" s="49">
        <v>0</v>
      </c>
      <c r="F29" s="7"/>
      <c r="G29" s="21"/>
      <c r="H29" s="21"/>
      <c r="I29" s="71" t="s">
        <v>102</v>
      </c>
    </row>
    <row r="30" spans="1:13" x14ac:dyDescent="0.25">
      <c r="A30" s="5" t="s">
        <v>8</v>
      </c>
      <c r="B30" s="7"/>
      <c r="C30" s="26">
        <v>1482</v>
      </c>
      <c r="D30" s="26">
        <v>35</v>
      </c>
      <c r="E30" s="49">
        <v>0</v>
      </c>
      <c r="F30" s="6"/>
      <c r="G30" s="20"/>
      <c r="H30" s="20"/>
      <c r="I30" s="71" t="s">
        <v>102</v>
      </c>
    </row>
    <row r="31" spans="1:13" x14ac:dyDescent="0.25">
      <c r="A31" s="5" t="s">
        <v>9</v>
      </c>
      <c r="B31" s="7"/>
      <c r="C31" s="26">
        <v>1200</v>
      </c>
      <c r="D31" s="26">
        <v>120</v>
      </c>
      <c r="E31" s="49">
        <v>0</v>
      </c>
      <c r="F31" s="6"/>
      <c r="G31" s="20"/>
      <c r="H31" s="20"/>
      <c r="I31" s="71" t="s">
        <v>102</v>
      </c>
    </row>
    <row r="32" spans="1:13" x14ac:dyDescent="0.25">
      <c r="A32" s="5" t="s">
        <v>10</v>
      </c>
      <c r="B32" s="6"/>
      <c r="C32" s="26">
        <v>2090</v>
      </c>
      <c r="D32" s="26">
        <v>98</v>
      </c>
      <c r="E32" s="26">
        <v>0.02</v>
      </c>
      <c r="F32" s="6"/>
      <c r="G32" s="20"/>
      <c r="H32" s="20"/>
      <c r="I32" s="71" t="s">
        <v>102</v>
      </c>
    </row>
    <row r="33" spans="1:9" x14ac:dyDescent="0.25">
      <c r="A33" s="5" t="s">
        <v>11</v>
      </c>
      <c r="B33" s="6"/>
      <c r="C33" s="52">
        <v>670</v>
      </c>
      <c r="D33" s="52">
        <v>0.43</v>
      </c>
      <c r="E33" s="53">
        <v>0</v>
      </c>
      <c r="F33" s="6"/>
      <c r="G33" s="20"/>
      <c r="H33" s="20"/>
      <c r="I33" s="71" t="s">
        <v>102</v>
      </c>
    </row>
    <row r="34" spans="1:9" x14ac:dyDescent="0.25">
      <c r="A34" s="5" t="s">
        <v>12</v>
      </c>
      <c r="B34" s="6"/>
      <c r="C34" s="26">
        <v>1614</v>
      </c>
      <c r="D34" s="26">
        <v>1.3</v>
      </c>
      <c r="E34" s="26">
        <v>0.67</v>
      </c>
      <c r="F34" s="6"/>
      <c r="G34" s="20"/>
      <c r="H34" s="20"/>
      <c r="I34" s="71" t="s">
        <v>102</v>
      </c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71" t="s">
        <v>102</v>
      </c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72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Availability</vt:lpstr>
      <vt:lpstr>Comparison</vt:lpstr>
      <vt:lpstr>BAV</vt:lpstr>
      <vt:lpstr>DECC</vt:lpstr>
      <vt:lpstr>EIA</vt:lpstr>
      <vt:lpstr>EU</vt:lpstr>
      <vt:lpstr>IRENA</vt:lpstr>
      <vt:lpstr>NERL</vt:lpstr>
      <vt:lpstr>MARKAL 3.26</vt:lpstr>
      <vt:lpstr>MARKAL MED</vt:lpstr>
      <vt:lpstr>MiniCAM</vt:lpstr>
      <vt:lpstr>EPA</vt:lpstr>
      <vt:lpstr>MERGE</vt:lpstr>
      <vt:lpstr>Source Notes</vt:lpstr>
      <vt:lpstr>Conversion Factors</vt:lpstr>
      <vt:lpstr>Graphic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2014-05-15T14:52:28Z</dcterms:modified>
</cp:coreProperties>
</file>