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eoprobe2.sharepoint.com/sites/Pruebasyensayos/Shared Documents/General/GEOFÍSICA/Varios/Formatos para codigo/CHS/"/>
    </mc:Choice>
  </mc:AlternateContent>
  <xr:revisionPtr revIDLastSave="14151" documentId="13_ncr:1_{38D88575-F72A-441E-9888-DDB0BA3F3D2C}" xr6:coauthVersionLast="47" xr6:coauthVersionMax="47" xr10:uidLastSave="{31A6E760-8C1A-44C0-AB40-3F4751579267}"/>
  <bookViews>
    <workbookView xWindow="28680" yWindow="-120" windowWidth="29040" windowHeight="15720" xr2:uid="{00000000-000D-0000-FFFF-FFFF00000000}"/>
  </bookViews>
  <sheets>
    <sheet name="Resultados" sheetId="2" r:id="rId1"/>
    <sheet name="SPT" sheetId="3" state="hidden" r:id="rId2"/>
    <sheet name="Comparación" sheetId="4" state="hidden" r:id="rId3"/>
  </sheets>
  <definedNames>
    <definedName name="_xlnm.Print_Area" localSheetId="0">Resultados!$B$1:$O$166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2" l="1"/>
  <c r="T14" i="2"/>
  <c r="L108" i="2"/>
  <c r="L107" i="2"/>
  <c r="C111" i="2"/>
  <c r="C110" i="2"/>
  <c r="D109" i="2"/>
  <c r="C108" i="2"/>
  <c r="C107" i="2"/>
  <c r="E19" i="2"/>
  <c r="P90" i="2"/>
  <c r="P91" i="2"/>
  <c r="P92" i="2"/>
  <c r="P93" i="2"/>
  <c r="P94" i="2"/>
  <c r="P95" i="2"/>
  <c r="P96" i="2"/>
  <c r="P97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E17" i="2" l="1"/>
  <c r="E18" i="2"/>
  <c r="E20" i="2"/>
  <c r="E21" i="2"/>
  <c r="E22" i="2"/>
  <c r="E23" i="2"/>
  <c r="E24" i="2"/>
  <c r="E25" i="2"/>
  <c r="E26" i="2"/>
  <c r="E27" i="2"/>
  <c r="E28" i="2"/>
  <c r="P59" i="2"/>
  <c r="P62" i="2"/>
  <c r="P63" i="2"/>
  <c r="P64" i="2"/>
  <c r="P61" i="2"/>
  <c r="P60" i="2"/>
  <c r="P58" i="2"/>
  <c r="S48" i="2" l="1"/>
  <c r="E103" i="2" l="1"/>
  <c r="P16" i="2" l="1"/>
  <c r="P49" i="2"/>
  <c r="P53" i="2"/>
  <c r="P57" i="2"/>
  <c r="P46" i="2"/>
  <c r="P47" i="2"/>
  <c r="P48" i="2"/>
  <c r="P50" i="2"/>
  <c r="P51" i="2"/>
  <c r="P52" i="2"/>
  <c r="P54" i="2"/>
  <c r="P55" i="2"/>
  <c r="P56" i="2"/>
  <c r="P42" i="2" l="1"/>
  <c r="P43" i="2"/>
  <c r="P44" i="2"/>
  <c r="P45" i="2"/>
  <c r="P34" i="2" l="1"/>
  <c r="P35" i="2"/>
  <c r="P36" i="2"/>
  <c r="P37" i="2"/>
  <c r="P38" i="2"/>
  <c r="P39" i="2"/>
  <c r="P40" i="2"/>
  <c r="P41" i="2"/>
  <c r="P19" i="2" l="1"/>
  <c r="D22" i="3" l="1"/>
  <c r="D23" i="3"/>
  <c r="D18" i="3"/>
  <c r="D20" i="3"/>
  <c r="D21" i="3" l="1"/>
  <c r="D19" i="3"/>
  <c r="B23" i="3" l="1"/>
  <c r="B22" i="3"/>
  <c r="C22" i="3" s="1"/>
  <c r="I22" i="3" s="1"/>
  <c r="B21" i="3"/>
  <c r="C21" i="3" s="1"/>
  <c r="I21" i="3" s="1"/>
  <c r="B20" i="3"/>
  <c r="C20" i="3" s="1"/>
  <c r="I20" i="3" s="1"/>
  <c r="B19" i="3"/>
  <c r="B18" i="3"/>
  <c r="C18" i="3" s="1"/>
  <c r="I18" i="3" s="1"/>
  <c r="B15" i="3"/>
  <c r="C15" i="3" s="1"/>
  <c r="I15" i="3" s="1"/>
  <c r="B14" i="3"/>
  <c r="C14" i="3" s="1"/>
  <c r="I14" i="3" s="1"/>
  <c r="B9" i="3"/>
  <c r="C9" i="3" s="1"/>
  <c r="I9" i="3" s="1"/>
  <c r="B8" i="3"/>
  <c r="B7" i="3"/>
  <c r="B6" i="3"/>
  <c r="C6" i="3" s="1"/>
  <c r="I6" i="3" s="1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6" i="3"/>
  <c r="C7" i="3"/>
  <c r="I7" i="3" s="1"/>
  <c r="C10" i="3"/>
  <c r="I10" i="3" s="1"/>
  <c r="C11" i="3"/>
  <c r="I11" i="3" s="1"/>
  <c r="C12" i="3"/>
  <c r="I12" i="3" s="1"/>
  <c r="C13" i="3"/>
  <c r="I13" i="3" s="1"/>
  <c r="C16" i="3"/>
  <c r="I16" i="3" s="1"/>
  <c r="C17" i="3"/>
  <c r="I17" i="3" s="1"/>
  <c r="C19" i="3"/>
  <c r="I19" i="3" s="1"/>
  <c r="C23" i="3"/>
  <c r="I23" i="3" s="1"/>
  <c r="C8" i="3" l="1"/>
  <c r="I8" i="3" s="1"/>
  <c r="D17" i="3" l="1"/>
  <c r="P15" i="2" l="1"/>
  <c r="D6" i="3" l="1"/>
  <c r="K6" i="3" s="1"/>
  <c r="D7" i="3"/>
  <c r="K7" i="3" s="1"/>
  <c r="D8" i="3"/>
  <c r="K8" i="3" s="1"/>
  <c r="P17" i="2"/>
  <c r="P18" i="2"/>
  <c r="P20" i="2"/>
  <c r="P21" i="2"/>
  <c r="P23" i="2"/>
  <c r="P25" i="2"/>
  <c r="P26" i="2"/>
  <c r="P28" i="2"/>
  <c r="P29" i="2"/>
  <c r="P30" i="2"/>
  <c r="P32" i="2"/>
  <c r="D15" i="3"/>
  <c r="D16" i="3"/>
  <c r="D11" i="3" l="1"/>
  <c r="K11" i="3" s="1"/>
  <c r="P24" i="2"/>
  <c r="D12" i="3"/>
  <c r="K12" i="3" s="1"/>
  <c r="P27" i="2"/>
  <c r="D14" i="3"/>
  <c r="K14" i="3" s="1"/>
  <c r="P33" i="2"/>
  <c r="D13" i="3"/>
  <c r="E13" i="3" s="1"/>
  <c r="P31" i="2"/>
  <c r="D10" i="3"/>
  <c r="K10" i="3" s="1"/>
  <c r="P22" i="2"/>
  <c r="D9" i="3"/>
  <c r="K9" i="3" s="1"/>
  <c r="E6" i="3"/>
  <c r="F6" i="3" s="1"/>
  <c r="H6" i="3" s="1"/>
  <c r="J6" i="3" s="1"/>
  <c r="E23" i="3"/>
  <c r="K23" i="3"/>
  <c r="E22" i="3"/>
  <c r="K22" i="3"/>
  <c r="E21" i="3"/>
  <c r="K21" i="3"/>
  <c r="E20" i="3"/>
  <c r="K20" i="3"/>
  <c r="E19" i="3"/>
  <c r="K19" i="3"/>
  <c r="E18" i="3"/>
  <c r="K18" i="3"/>
  <c r="E17" i="3"/>
  <c r="K17" i="3"/>
  <c r="E16" i="3"/>
  <c r="K16" i="3"/>
  <c r="E15" i="3"/>
  <c r="K15" i="3"/>
  <c r="E8" i="3"/>
  <c r="E7" i="3"/>
  <c r="E11" i="3" l="1"/>
  <c r="E14" i="3"/>
  <c r="E10" i="3"/>
  <c r="T15" i="2"/>
  <c r="T16" i="2" s="1"/>
  <c r="E12" i="3"/>
  <c r="K13" i="3"/>
  <c r="E9" i="3"/>
  <c r="F13" i="3" s="1"/>
  <c r="H13" i="3" s="1"/>
  <c r="J13" i="3" s="1"/>
  <c r="F7" i="3"/>
  <c r="H7" i="3" s="1"/>
  <c r="J7" i="3" s="1"/>
  <c r="F8" i="3"/>
  <c r="H8" i="3" s="1"/>
  <c r="J8" i="3" s="1"/>
  <c r="F12" i="3" l="1"/>
  <c r="H12" i="3" s="1"/>
  <c r="J12" i="3" s="1"/>
  <c r="F19" i="3"/>
  <c r="H19" i="3" s="1"/>
  <c r="J19" i="3" s="1"/>
  <c r="F15" i="3"/>
  <c r="H15" i="3" s="1"/>
  <c r="J15" i="3" s="1"/>
  <c r="F9" i="3"/>
  <c r="H9" i="3" s="1"/>
  <c r="J9" i="3" s="1"/>
  <c r="F10" i="3"/>
  <c r="H10" i="3" s="1"/>
  <c r="J10" i="3" s="1"/>
  <c r="F11" i="3"/>
  <c r="H11" i="3" s="1"/>
  <c r="J11" i="3" s="1"/>
  <c r="F20" i="3"/>
  <c r="H20" i="3" s="1"/>
  <c r="J20" i="3" s="1"/>
  <c r="F18" i="3"/>
  <c r="H18" i="3" s="1"/>
  <c r="J18" i="3" s="1"/>
  <c r="F22" i="3"/>
  <c r="H22" i="3" s="1"/>
  <c r="J22" i="3" s="1"/>
  <c r="F14" i="3"/>
  <c r="H14" i="3" s="1"/>
  <c r="J14" i="3" s="1"/>
  <c r="F16" i="3"/>
  <c r="H16" i="3" s="1"/>
  <c r="J16" i="3" s="1"/>
  <c r="F23" i="3"/>
  <c r="H23" i="3" s="1"/>
  <c r="J23" i="3" s="1"/>
  <c r="F17" i="3"/>
  <c r="H17" i="3" s="1"/>
  <c r="J17" i="3" s="1"/>
  <c r="F21" i="3"/>
  <c r="H21" i="3" s="1"/>
  <c r="J21" i="3" s="1"/>
</calcChain>
</file>

<file path=xl/sharedStrings.xml><?xml version="1.0" encoding="utf-8"?>
<sst xmlns="http://schemas.openxmlformats.org/spreadsheetml/2006/main" count="60" uniqueCount="48">
  <si>
    <t>Vs</t>
  </si>
  <si>
    <t>WWW.JEOPROBE.COM</t>
  </si>
  <si>
    <t xml:space="preserve">PROYECTO:   </t>
  </si>
  <si>
    <t>PROFUNDIDAD ENSAYO (m)</t>
  </si>
  <si>
    <t>CLIENTE:</t>
  </si>
  <si>
    <t>SBC</t>
  </si>
  <si>
    <t>OPERADOR:</t>
  </si>
  <si>
    <t>JJ</t>
  </si>
  <si>
    <t>INTERPRETÓ:</t>
  </si>
  <si>
    <t>Distancia fuente-receptor</t>
  </si>
  <si>
    <t>Tiempo de llegada ondas SH identificado</t>
  </si>
  <si>
    <t>ΔTs (Ti-Ti-1)</t>
  </si>
  <si>
    <t>Gráficas de Resultados</t>
  </si>
  <si>
    <t>(m)</t>
  </si>
  <si>
    <t>Ts(s)</t>
  </si>
  <si>
    <t>(s)</t>
  </si>
  <si>
    <t>(m/s)</t>
  </si>
  <si>
    <t>Vs30</t>
  </si>
  <si>
    <t>Suma(1/Vs)</t>
  </si>
  <si>
    <t>Jorge Alberto Rodriguez</t>
  </si>
  <si>
    <t>REGISTRO</t>
  </si>
  <si>
    <r>
      <rPr>
        <sz val="11"/>
        <color theme="1"/>
        <rFont val="Calibri"/>
        <family val="2"/>
      </rPr>
      <t>γ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(kN/m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</si>
  <si>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N.F</t>
    </r>
    <r>
      <rPr>
        <vertAlign val="subscript"/>
        <sz val="10"/>
        <color theme="1"/>
        <rFont val="Arial"/>
        <family val="2"/>
      </rPr>
      <t>PT</t>
    </r>
    <r>
      <rPr>
        <sz val="10"/>
        <color theme="1"/>
        <rFont val="Arial"/>
        <family val="2"/>
      </rPr>
      <t>(m)</t>
    </r>
  </si>
  <si>
    <r>
      <t>g(m/s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</si>
  <si>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SPT </t>
    </r>
    <r>
      <rPr>
        <sz val="11"/>
        <color theme="1"/>
        <rFont val="Calibri"/>
        <family val="2"/>
        <scheme val="minor"/>
      </rPr>
      <t>(%)</t>
    </r>
  </si>
  <si>
    <t>a</t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</si>
  <si>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60 </t>
    </r>
    <r>
      <rPr>
        <sz val="11"/>
        <color theme="1"/>
        <rFont val="Calibri"/>
        <family val="2"/>
        <scheme val="minor"/>
      </rPr>
      <t>(%)</t>
    </r>
  </si>
  <si>
    <t>pa (kPa)</t>
  </si>
  <si>
    <t>GEC5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</si>
  <si>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 xml:space="preserve">med </t>
    </r>
    <r>
      <rPr>
        <b/>
        <sz val="11"/>
        <color theme="1"/>
        <rFont val="Calibri"/>
        <family val="2"/>
        <scheme val="minor"/>
      </rPr>
      <t xml:space="preserve">(m) 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</si>
  <si>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campo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</si>
  <si>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60</t>
    </r>
  </si>
  <si>
    <r>
      <rPr>
        <b/>
        <sz val="11"/>
        <color theme="1"/>
        <rFont val="Calibri"/>
        <family val="2"/>
      </rPr>
      <t>γ</t>
    </r>
    <r>
      <rPr>
        <b/>
        <vertAlign val="sub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(kN/m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</si>
  <si>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0"/>
        <color theme="1"/>
        <rFont val="Calibri"/>
        <family val="2"/>
      </rPr>
      <t>Δ</t>
    </r>
    <r>
      <rPr>
        <b/>
        <sz val="10"/>
        <color theme="1"/>
        <rFont val="Arial"/>
        <family val="2"/>
      </rPr>
      <t>σ</t>
    </r>
    <r>
      <rPr>
        <b/>
        <vertAlign val="subscript"/>
        <sz val="10"/>
        <color theme="1"/>
        <rFont val="Arial"/>
        <family val="2"/>
      </rPr>
      <t>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</si>
  <si>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σ</t>
    </r>
    <r>
      <rPr>
        <b/>
        <vertAlign val="subscript"/>
        <sz val="10"/>
        <color theme="1"/>
        <rFont val="Arial"/>
        <family val="2"/>
      </rPr>
      <t>vtot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</si>
  <si>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U</t>
    </r>
    <r>
      <rPr>
        <b/>
        <vertAlign val="subscript"/>
        <sz val="10"/>
        <rFont val="Arial"/>
        <family val="2"/>
      </rPr>
      <t xml:space="preserve">o </t>
    </r>
    <r>
      <rPr>
        <b/>
        <sz val="10"/>
        <rFont val="Arial"/>
        <family val="2"/>
      </rPr>
      <t>(kpa)</t>
    </r>
  </si>
  <si>
    <r>
      <t>σ'</t>
    </r>
    <r>
      <rPr>
        <b/>
        <vertAlign val="subscript"/>
        <sz val="10"/>
        <color theme="1"/>
        <rFont val="Arial"/>
        <family val="2"/>
      </rPr>
      <t>v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</si>
  <si>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G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(kPa)</t>
    </r>
  </si>
  <si>
    <r>
      <t xml:space="preserve">Vs </t>
    </r>
    <r>
      <rPr>
        <b/>
        <vertAlign val="subscript"/>
        <sz val="11"/>
        <color theme="1"/>
        <rFont val="Calibri"/>
        <family val="2"/>
        <scheme val="minor"/>
      </rPr>
      <t>GEC</t>
    </r>
    <r>
      <rPr>
        <b/>
        <sz val="11"/>
        <color theme="1"/>
        <rFont val="Calibri"/>
        <family val="2"/>
        <scheme val="minor"/>
      </rPr>
      <t xml:space="preserve"> (m/s)</t>
    </r>
  </si>
  <si>
    <t>REGISTRO FOTOGRAFICO Y LOCALIZACIÓN</t>
  </si>
  <si>
    <t>FECHA DE MEDICIÓN</t>
  </si>
  <si>
    <r>
      <t>z</t>
    </r>
    <r>
      <rPr>
        <b/>
        <vertAlign val="subscript"/>
        <sz val="12"/>
        <color theme="1"/>
        <rFont val="Arial"/>
        <family val="2"/>
      </rPr>
      <t>max</t>
    </r>
    <r>
      <rPr>
        <b/>
        <sz val="12"/>
        <color theme="1"/>
        <rFont val="Arial"/>
        <family val="2"/>
      </rPr>
      <t>(m)</t>
    </r>
  </si>
  <si>
    <t>RESULTADOS DE ENSAYO CROSSHOLE SISMICO</t>
  </si>
  <si>
    <t>0994-03</t>
  </si>
  <si>
    <t>Puerto Manzanillo-RD LOI (SBC)</t>
  </si>
  <si>
    <t>ORDEN DE SERVICIO</t>
  </si>
  <si>
    <t>Profundidad</t>
  </si>
  <si>
    <t>CROSSHOLE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</si>
</sst>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b/>
      <vertAlign val="subscript"/>
      <sz val="10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2"/>
      <color theme="10"/>
      <name val="Arial"/>
      <family val="2"/>
    </font>
    <font>
      <b/>
      <vertAlign val="subscript"/>
      <sz val="12"/>
      <color theme="1"/>
      <name val="Arial"/>
      <family val="2"/>
    </font>
    <font>
      <b/>
      <sz val="14"/>
      <color indexed="8"/>
      <name val="Arial"/>
      <family val="2"/>
    </font>
    <font>
      <sz val="12"/>
      <color indexed="8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12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3" applyNumberFormat="0" applyFill="0" applyAlignment="0" applyProtection="0"/>
    <xf numFmtId="0" fontId="12" fillId="0" borderId="14" applyNumberFormat="0" applyFill="0" applyAlignment="0" applyProtection="0"/>
    <xf numFmtId="0" fontId="13" fillId="0" borderId="15" applyNumberFormat="0" applyFill="0" applyAlignment="0" applyProtection="0"/>
    <xf numFmtId="0" fontId="13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16" applyNumberFormat="0" applyAlignment="0" applyProtection="0"/>
    <xf numFmtId="0" fontId="18" fillId="7" borderId="17" applyNumberFormat="0" applyAlignment="0" applyProtection="0"/>
    <xf numFmtId="0" fontId="19" fillId="7" borderId="16" applyNumberFormat="0" applyAlignment="0" applyProtection="0"/>
    <xf numFmtId="0" fontId="20" fillId="0" borderId="18" applyNumberFormat="0" applyFill="0" applyAlignment="0" applyProtection="0"/>
    <xf numFmtId="0" fontId="21" fillId="8" borderId="19" applyNumberFormat="0" applyAlignment="0" applyProtection="0"/>
    <xf numFmtId="0" fontId="22" fillId="0" borderId="0" applyNumberFormat="0" applyFill="0" applyBorder="0" applyAlignment="0" applyProtection="0"/>
    <xf numFmtId="0" fontId="9" fillId="9" borderId="20" applyNumberFormat="0" applyFont="0" applyAlignment="0" applyProtection="0"/>
    <xf numFmtId="0" fontId="23" fillId="0" borderId="0" applyNumberFormat="0" applyFill="0" applyBorder="0" applyAlignment="0" applyProtection="0"/>
    <xf numFmtId="0" fontId="24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4" fillId="33" borderId="0" applyNumberFormat="0" applyBorder="0" applyAlignment="0" applyProtection="0"/>
    <xf numFmtId="9" fontId="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12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11" fontId="0" fillId="0" borderId="0" xfId="0" applyNumberFormat="1"/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0" borderId="4" xfId="0" applyFont="1" applyBorder="1" applyAlignment="1">
      <alignment horizontal="center"/>
    </xf>
    <xf numFmtId="165" fontId="0" fillId="0" borderId="0" xfId="0" applyNumberFormat="1" applyAlignment="1">
      <alignment horizontal="right"/>
    </xf>
    <xf numFmtId="2" fontId="3" fillId="0" borderId="0" xfId="0" applyNumberFormat="1" applyFont="1" applyAlignment="1">
      <alignment horizontal="center" vertical="center" wrapText="1"/>
    </xf>
    <xf numFmtId="4" fontId="3" fillId="0" borderId="0" xfId="0" applyNumberFormat="1" applyFont="1" applyAlignment="1">
      <alignment horizontal="center"/>
    </xf>
    <xf numFmtId="1" fontId="37" fillId="0" borderId="0" xfId="0" applyNumberFormat="1" applyFont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166" fontId="5" fillId="2" borderId="5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3" fillId="34" borderId="0" xfId="1" applyFont="1" applyFill="1" applyBorder="1" applyAlignment="1">
      <alignment horizontal="center"/>
    </xf>
    <xf numFmtId="165" fontId="3" fillId="34" borderId="0" xfId="1" applyNumberFormat="1" applyFont="1" applyFill="1" applyBorder="1" applyAlignment="1">
      <alignment horizontal="center"/>
    </xf>
    <xf numFmtId="0" fontId="3" fillId="34" borderId="0" xfId="0" applyFont="1" applyFill="1" applyAlignment="1">
      <alignment horizontal="center"/>
    </xf>
    <xf numFmtId="165" fontId="3" fillId="34" borderId="0" xfId="0" applyNumberFormat="1" applyFont="1" applyFill="1" applyAlignment="1">
      <alignment horizontal="center"/>
    </xf>
    <xf numFmtId="0" fontId="0" fillId="34" borderId="0" xfId="0" applyFill="1"/>
    <xf numFmtId="9" fontId="0" fillId="34" borderId="0" xfId="42" applyFont="1" applyFill="1" applyAlignment="1">
      <alignment horizontal="center"/>
    </xf>
    <xf numFmtId="0" fontId="0" fillId="34" borderId="0" xfId="0" applyFill="1" applyAlignment="1">
      <alignment horizontal="center"/>
    </xf>
    <xf numFmtId="165" fontId="1" fillId="34" borderId="22" xfId="0" applyNumberFormat="1" applyFont="1" applyFill="1" applyBorder="1" applyAlignment="1">
      <alignment horizontal="center" vertical="center" wrapText="1"/>
    </xf>
    <xf numFmtId="1" fontId="0" fillId="34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2" fontId="3" fillId="34" borderId="0" xfId="0" applyNumberFormat="1" applyFont="1" applyFill="1" applyAlignment="1">
      <alignment horizontal="center" vertical="center" wrapText="1"/>
    </xf>
    <xf numFmtId="4" fontId="3" fillId="34" borderId="0" xfId="0" applyNumberFormat="1" applyFont="1" applyFill="1" applyAlignment="1">
      <alignment horizontal="center"/>
    </xf>
    <xf numFmtId="11" fontId="0" fillId="34" borderId="0" xfId="0" applyNumberFormat="1" applyFill="1"/>
    <xf numFmtId="1" fontId="37" fillId="34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2" fontId="5" fillId="2" borderId="0" xfId="0" applyNumberFormat="1" applyFont="1" applyFill="1" applyAlignment="1">
      <alignment horizontal="center"/>
    </xf>
    <xf numFmtId="166" fontId="5" fillId="2" borderId="0" xfId="0" applyNumberFormat="1" applyFont="1" applyFill="1" applyAlignment="1">
      <alignment horizontal="center"/>
    </xf>
    <xf numFmtId="167" fontId="5" fillId="2" borderId="0" xfId="0" applyNumberFormat="1" applyFont="1" applyFill="1" applyAlignment="1">
      <alignment horizontal="center"/>
    </xf>
    <xf numFmtId="1" fontId="5" fillId="2" borderId="0" xfId="0" applyNumberFormat="1" applyFont="1" applyFill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24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/>
    </xf>
    <xf numFmtId="167" fontId="5" fillId="2" borderId="5" xfId="0" applyNumberFormat="1" applyFont="1" applyFill="1" applyBorder="1" applyAlignment="1">
      <alignment horizontal="center"/>
    </xf>
    <xf numFmtId="166" fontId="5" fillId="2" borderId="3" xfId="0" applyNumberFormat="1" applyFont="1" applyFill="1" applyBorder="1" applyAlignment="1">
      <alignment horizontal="center"/>
    </xf>
    <xf numFmtId="166" fontId="5" fillId="2" borderId="24" xfId="0" applyNumberFormat="1" applyFont="1" applyFill="1" applyBorder="1" applyAlignment="1">
      <alignment horizontal="center"/>
    </xf>
    <xf numFmtId="167" fontId="5" fillId="2" borderId="9" xfId="0" applyNumberFormat="1" applyFont="1" applyFill="1" applyBorder="1" applyAlignment="1">
      <alignment horizontal="center"/>
    </xf>
    <xf numFmtId="1" fontId="5" fillId="2" borderId="9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0" fontId="7" fillId="0" borderId="11" xfId="0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7" fillId="0" borderId="7" xfId="0" applyFont="1" applyBorder="1" applyAlignment="1">
      <alignment vertical="center" wrapText="1"/>
    </xf>
    <xf numFmtId="165" fontId="5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165" fontId="5" fillId="2" borderId="5" xfId="0" applyNumberFormat="1" applyFont="1" applyFill="1" applyBorder="1" applyAlignment="1">
      <alignment horizontal="center"/>
    </xf>
    <xf numFmtId="165" fontId="5" fillId="2" borderId="25" xfId="0" applyNumberFormat="1" applyFont="1" applyFill="1" applyBorder="1" applyAlignment="1">
      <alignment horizontal="center"/>
    </xf>
    <xf numFmtId="2" fontId="5" fillId="2" borderId="25" xfId="0" applyNumberFormat="1" applyFont="1" applyFill="1" applyBorder="1" applyAlignment="1">
      <alignment horizontal="center"/>
    </xf>
    <xf numFmtId="166" fontId="5" fillId="2" borderId="25" xfId="0" applyNumberFormat="1" applyFont="1" applyFill="1" applyBorder="1" applyAlignment="1">
      <alignment horizontal="center"/>
    </xf>
    <xf numFmtId="167" fontId="5" fillId="2" borderId="25" xfId="0" applyNumberFormat="1" applyFont="1" applyFill="1" applyBorder="1" applyAlignment="1">
      <alignment horizontal="center"/>
    </xf>
    <xf numFmtId="1" fontId="5" fillId="2" borderId="5" xfId="0" applyNumberFormat="1" applyFont="1" applyFill="1" applyBorder="1" applyAlignment="1">
      <alignment horizontal="center"/>
    </xf>
    <xf numFmtId="1" fontId="5" fillId="2" borderId="25" xfId="0" applyNumberFormat="1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2" fontId="5" fillId="2" borderId="6" xfId="0" applyNumberFormat="1" applyFont="1" applyFill="1" applyBorder="1" applyAlignment="1">
      <alignment horizontal="center"/>
    </xf>
    <xf numFmtId="166" fontId="5" fillId="2" borderId="6" xfId="0" applyNumberFormat="1" applyFont="1" applyFill="1" applyBorder="1" applyAlignment="1">
      <alignment horizontal="center"/>
    </xf>
    <xf numFmtId="167" fontId="5" fillId="2" borderId="6" xfId="0" applyNumberFormat="1" applyFont="1" applyFill="1" applyBorder="1" applyAlignment="1">
      <alignment horizontal="center"/>
    </xf>
    <xf numFmtId="1" fontId="5" fillId="2" borderId="6" xfId="0" applyNumberFormat="1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2" borderId="0" xfId="0" applyFont="1" applyFill="1" applyAlignment="1">
      <alignment vertical="center"/>
    </xf>
    <xf numFmtId="0" fontId="5" fillId="0" borderId="11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6" xfId="0" applyFont="1" applyBorder="1"/>
    <xf numFmtId="0" fontId="5" fillId="0" borderId="1" xfId="0" applyFont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3" xfId="0" applyFont="1" applyBorder="1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39" fillId="0" borderId="0" xfId="43" applyFont="1" applyBorder="1" applyAlignment="1">
      <alignment horizontal="center"/>
    </xf>
    <xf numFmtId="0" fontId="5" fillId="2" borderId="0" xfId="0" applyFont="1" applyFill="1"/>
    <xf numFmtId="0" fontId="4" fillId="2" borderId="0" xfId="0" applyFont="1" applyFill="1"/>
    <xf numFmtId="165" fontId="5" fillId="0" borderId="0" xfId="0" applyNumberFormat="1" applyFont="1" applyAlignment="1">
      <alignment horizont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1" fontId="6" fillId="2" borderId="0" xfId="0" applyNumberFormat="1" applyFont="1" applyFill="1" applyAlignment="1">
      <alignment vertical="center"/>
    </xf>
    <xf numFmtId="0" fontId="7" fillId="0" borderId="0" xfId="0" applyFont="1"/>
    <xf numFmtId="164" fontId="5" fillId="2" borderId="0" xfId="0" applyNumberFormat="1" applyFont="1" applyFill="1" applyAlignment="1">
      <alignment horizontal="center"/>
    </xf>
    <xf numFmtId="0" fontId="5" fillId="2" borderId="8" xfId="0" applyFont="1" applyFill="1" applyBorder="1"/>
    <xf numFmtId="11" fontId="5" fillId="0" borderId="0" xfId="0" applyNumberFormat="1" applyFont="1"/>
    <xf numFmtId="11" fontId="5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1" fontId="5" fillId="0" borderId="0" xfId="0" applyNumberFormat="1" applyFont="1"/>
    <xf numFmtId="0" fontId="5" fillId="0" borderId="8" xfId="0" applyFont="1" applyBorder="1"/>
    <xf numFmtId="2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14" fontId="5" fillId="2" borderId="0" xfId="0" applyNumberFormat="1" applyFont="1" applyFill="1" applyAlignment="1">
      <alignment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42" fillId="2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39" fillId="0" borderId="0" xfId="43" applyFont="1" applyBorder="1" applyAlignment="1">
      <alignment horizontal="center"/>
    </xf>
    <xf numFmtId="0" fontId="7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right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42" fillId="2" borderId="9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23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2" xfId="0" applyFont="1" applyBorder="1" applyAlignment="1">
      <alignment horizontal="center"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Hipervínculo" xfId="43" builtinId="8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42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b="1"/>
              <a:t>Tiempo de llegada identificado</a:t>
            </a:r>
          </a:p>
        </c:rich>
      </c:tx>
      <c:layout>
        <c:manualLayout>
          <c:xMode val="edge"/>
          <c:yMode val="edge"/>
          <c:x val="0.2888818757281435"/>
          <c:y val="1.042708949981286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9646519890978"/>
          <c:y val="0.14040041356686672"/>
          <c:w val="0.75809263088497203"/>
          <c:h val="0.820354983833965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Resultados!$D$14</c:f>
              <c:strCache>
                <c:ptCount val="1"/>
                <c:pt idx="0">
                  <c:v>Ts(s)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xVal>
            <c:numRef>
              <c:f>Resultados!$D$15:$D$96</c:f>
              <c:numCache>
                <c:formatCode>0.0000</c:formatCode>
                <c:ptCount val="82"/>
              </c:numCache>
            </c:numRef>
          </c:xVal>
          <c:yVal>
            <c:numRef>
              <c:f>Resultados!$B$15:$B$96</c:f>
              <c:numCache>
                <c:formatCode>0.0</c:formatCode>
                <c:ptCount val="8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69-4532-B904-9C3FF9E3E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90608"/>
        <c:axId val="139792960"/>
      </c:scatterChart>
      <c:valAx>
        <c:axId val="13979060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es-ES" b="1"/>
                  <a:t>Tiempo(s)</a:t>
                </a:r>
              </a:p>
            </c:rich>
          </c:tx>
          <c:layout>
            <c:manualLayout>
              <c:xMode val="edge"/>
              <c:yMode val="edge"/>
              <c:x val="0.45280878651773948"/>
              <c:y val="5.535655392341872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in"/>
        <c:tickLblPos val="high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s-CO"/>
          </a:p>
        </c:txPr>
        <c:crossAx val="139792960"/>
        <c:crosses val="autoZero"/>
        <c:crossBetween val="midCat"/>
        <c:majorUnit val="1.0000000000000002E-2"/>
      </c:valAx>
      <c:valAx>
        <c:axId val="139792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Cota (m NMM)</a:t>
                </a:r>
              </a:p>
            </c:rich>
          </c:tx>
          <c:layout>
            <c:manualLayout>
              <c:xMode val="edge"/>
              <c:yMode val="edge"/>
              <c:x val="4.6576431727881361E-2"/>
              <c:y val="0.3923401888946350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s-CO"/>
          </a:p>
        </c:txPr>
        <c:crossAx val="13979060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" l="0.70000000000000062" r="0.70000000000000062" t="0.750000000000006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en-US" b="1"/>
              <a:t>Modelo de la velocidad de onda de corte</a:t>
            </a:r>
          </a:p>
        </c:rich>
      </c:tx>
      <c:layout>
        <c:manualLayout>
          <c:xMode val="edge"/>
          <c:yMode val="edge"/>
          <c:x val="0.22569509730723383"/>
          <c:y val="3.047056749021933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08391585407939"/>
          <c:y val="0.14998280735244451"/>
          <c:w val="0.74368485284765362"/>
          <c:h val="0.794986963223002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Resultados!$F$13</c:f>
              <c:strCache>
                <c:ptCount val="1"/>
                <c:pt idx="0">
                  <c:v>Vs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xVal>
            <c:numRef>
              <c:f>Resultados!$F$15:$F$96</c:f>
              <c:numCache>
                <c:formatCode>0</c:formatCode>
                <c:ptCount val="82"/>
              </c:numCache>
            </c:numRef>
          </c:xVal>
          <c:yVal>
            <c:numRef>
              <c:f>Resultados!$B$15:$B$96</c:f>
              <c:numCache>
                <c:formatCode>0.0</c:formatCode>
                <c:ptCount val="8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10-43BB-80E8-DA6FA723A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7080"/>
        <c:axId val="139785904"/>
      </c:scatterChart>
      <c:valAx>
        <c:axId val="13978708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es-ES" b="1"/>
                  <a:t>Vs(m/s)</a:t>
                </a:r>
              </a:p>
            </c:rich>
          </c:tx>
          <c:layout>
            <c:manualLayout>
              <c:xMode val="edge"/>
              <c:yMode val="edge"/>
              <c:x val="0.45468488252729244"/>
              <c:y val="6.7005023141763584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high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s-CO"/>
          </a:p>
        </c:txPr>
        <c:crossAx val="139785904"/>
        <c:crosses val="autoZero"/>
        <c:crossBetween val="midCat"/>
      </c:valAx>
      <c:valAx>
        <c:axId val="139785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Cota (m NMM)</a:t>
                </a:r>
              </a:p>
            </c:rich>
          </c:tx>
          <c:layout>
            <c:manualLayout>
              <c:xMode val="edge"/>
              <c:yMode val="edge"/>
              <c:x val="3.8842572393989791E-2"/>
              <c:y val="0.408651929817171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/>
            </a:pPr>
            <a:endParaRPr lang="es-CO"/>
          </a:p>
        </c:txPr>
        <c:crossAx val="139787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22" l="0.70000000000000062" r="0.70000000000000062" t="0.75000000000000622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n-US" sz="1200" b="1" cap="all" baseline="0">
                <a:latin typeface="Arial" pitchFamily="34" charset="0"/>
                <a:cs typeface="Arial" pitchFamily="34" charset="0"/>
              </a:rPr>
              <a:t>Modelo de la velocidad de onda de corte</a:t>
            </a:r>
          </a:p>
        </c:rich>
      </c:tx>
      <c:layout>
        <c:manualLayout>
          <c:xMode val="edge"/>
          <c:yMode val="edge"/>
          <c:x val="0.16773614133847109"/>
          <c:y val="3.900710177263529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17118967438556959"/>
          <c:w val="0.6770407934906324"/>
          <c:h val="0.77650645146806108"/>
        </c:manualLayout>
      </c:layout>
      <c:scatterChart>
        <c:scatterStyle val="lineMarker"/>
        <c:varyColors val="0"/>
        <c:ser>
          <c:idx val="0"/>
          <c:order val="0"/>
          <c:tx>
            <c:v>VS-DH</c:v>
          </c:tx>
          <c:spPr>
            <a:ln w="3175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Resultados!$F$15:$F$55</c:f>
              <c:numCache>
                <c:formatCode>0</c:formatCode>
                <c:ptCount val="41"/>
              </c:numCache>
            </c:numRef>
          </c:xVal>
          <c:yVal>
            <c:numRef>
              <c:f>Resultados!$B$15:$B$55</c:f>
              <c:numCache>
                <c:formatCode>0.0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7-428F-B9CA-5A1D8950A208}"/>
            </c:ext>
          </c:extLst>
        </c:ser>
        <c:ser>
          <c:idx val="3"/>
          <c:order val="1"/>
          <c:tx>
            <c:strRef>
              <c:f>SPT!$K$5</c:f>
              <c:strCache>
                <c:ptCount val="1"/>
                <c:pt idx="0">
                  <c:v>Vs GEC (m/s)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Lit>
              <c:formatCode>General</c:formatCode>
              <c:ptCount val="110"/>
              <c:pt idx="0">
                <c:v>226.31637904719085</c:v>
              </c:pt>
              <c:pt idx="1">
                <c:v>213.47182147811392</c:v>
              </c:pt>
              <c:pt idx="2">
                <c:v>213.47182147811392</c:v>
              </c:pt>
              <c:pt idx="3">
                <c:v>208.83860798576865</c:v>
              </c:pt>
              <c:pt idx="4">
                <c:v>133.24169804040042</c:v>
              </c:pt>
              <c:pt idx="5">
                <c:v>161.16587681349915</c:v>
              </c:pt>
              <c:pt idx="6">
                <c:v>230.29789066183352</c:v>
              </c:pt>
              <c:pt idx="7">
                <c:v>213.47182147811392</c:v>
              </c:pt>
              <c:pt idx="8">
                <c:v>175.5424740462131</c:v>
              </c:pt>
              <c:pt idx="9">
                <c:v>133.24169804040042</c:v>
              </c:pt>
              <c:pt idx="10">
                <c:v>#N/A</c:v>
              </c:pt>
              <c:pt idx="11">
                <c:v>#N/A</c:v>
              </c:pt>
              <c:pt idx="12">
                <c:v>133.24169804040042</c:v>
              </c:pt>
              <c:pt idx="13">
                <c:v>143.74394613038504</c:v>
              </c:pt>
              <c:pt idx="14">
                <c:v>#N/A</c:v>
              </c:pt>
              <c:pt idx="15">
                <c:v>#N/A</c:v>
              </c:pt>
              <c:pt idx="16">
                <c:v>217.91764401542406</c:v>
              </c:pt>
              <c:pt idx="17">
                <c:v>175.5424740462131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133.24169804040042</c:v>
              </c:pt>
              <c:pt idx="23">
                <c:v>175.5424740462131</c:v>
              </c:pt>
              <c:pt idx="24">
                <c:v>#N/A</c:v>
              </c:pt>
              <c:pt idx="25">
                <c:v>#N/A</c:v>
              </c:pt>
              <c:pt idx="26">
                <c:v>181.94484765784355</c:v>
              </c:pt>
              <c:pt idx="27">
                <c:v>161.16587681349915</c:v>
              </c:pt>
              <c:pt idx="28">
                <c:v>0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122.49281067910087</c:v>
              </c:pt>
              <c:pt idx="37">
                <c:v>#N/A</c:v>
              </c:pt>
              <c:pt idx="38">
                <c:v>106.71846548464271</c:v>
              </c:pt>
              <c:pt idx="39">
                <c:v>#N/A</c:v>
              </c:pt>
              <c:pt idx="40">
                <c:v>135.07960138557624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333.33953423475805</c:v>
              </c:pt>
              <c:pt idx="45">
                <c:v>135.07960138557624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168.83134537074415</c:v>
              </c:pt>
              <c:pt idx="53">
                <c:v>209.5864788225629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196.19781216452205</c:v>
              </c:pt>
              <c:pt idx="59">
                <c:v>186.17966807713771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273.02298731294786</c:v>
              </c:pt>
              <c:pt idx="74">
                <c:v>265.28546757667141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238.95175853119022</c:v>
              </c:pt>
              <c:pt idx="86">
                <c:v>248.33867446978621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265.28546757667141</c:v>
              </c:pt>
              <c:pt idx="98">
                <c:v>280.35675533377838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296.15829403708517</c:v>
              </c:pt>
            </c:numLit>
          </c:xVal>
          <c:yVal>
            <c:numLit>
              <c:formatCode>General</c:formatCode>
              <c:ptCount val="211"/>
              <c:pt idx="0">
                <c:v>0.25</c:v>
              </c:pt>
              <c:pt idx="1">
                <c:v>0.75</c:v>
              </c:pt>
              <c:pt idx="2">
                <c:v>1.25</c:v>
              </c:pt>
              <c:pt idx="3">
                <c:v>1.75</c:v>
              </c:pt>
              <c:pt idx="4">
                <c:v>2.25</c:v>
              </c:pt>
              <c:pt idx="5">
                <c:v>2.75</c:v>
              </c:pt>
              <c:pt idx="6">
                <c:v>3.25</c:v>
              </c:pt>
              <c:pt idx="7">
                <c:v>3.75</c:v>
              </c:pt>
              <c:pt idx="8">
                <c:v>4.25</c:v>
              </c:pt>
              <c:pt idx="9">
                <c:v>4.75</c:v>
              </c:pt>
              <c:pt idx="10">
                <c:v>5.25</c:v>
              </c:pt>
              <c:pt idx="11">
                <c:v>5.75</c:v>
              </c:pt>
              <c:pt idx="12">
                <c:v>6.25</c:v>
              </c:pt>
              <c:pt idx="13">
                <c:v>6.75</c:v>
              </c:pt>
              <c:pt idx="14">
                <c:v>7.25</c:v>
              </c:pt>
              <c:pt idx="15">
                <c:v>7.75</c:v>
              </c:pt>
              <c:pt idx="16">
                <c:v>8.25</c:v>
              </c:pt>
              <c:pt idx="17">
                <c:v>8.75</c:v>
              </c:pt>
              <c:pt idx="18">
                <c:v>9.25</c:v>
              </c:pt>
              <c:pt idx="19">
                <c:v>9.75</c:v>
              </c:pt>
              <c:pt idx="20">
                <c:v>10.25</c:v>
              </c:pt>
              <c:pt idx="21">
                <c:v>10.75</c:v>
              </c:pt>
              <c:pt idx="22">
                <c:v>11.25</c:v>
              </c:pt>
              <c:pt idx="23">
                <c:v>11.75</c:v>
              </c:pt>
              <c:pt idx="24">
                <c:v>12.25</c:v>
              </c:pt>
              <c:pt idx="25">
                <c:v>12.75</c:v>
              </c:pt>
              <c:pt idx="26">
                <c:v>13.25</c:v>
              </c:pt>
              <c:pt idx="27">
                <c:v>13.75</c:v>
              </c:pt>
              <c:pt idx="28">
                <c:v>14.25</c:v>
              </c:pt>
              <c:pt idx="29">
                <c:v>14.75</c:v>
              </c:pt>
              <c:pt idx="30">
                <c:v>15.25</c:v>
              </c:pt>
              <c:pt idx="31">
                <c:v>15.75</c:v>
              </c:pt>
              <c:pt idx="32">
                <c:v>16.25</c:v>
              </c:pt>
              <c:pt idx="33">
                <c:v>16.75</c:v>
              </c:pt>
              <c:pt idx="34">
                <c:v>17.25</c:v>
              </c:pt>
              <c:pt idx="35">
                <c:v>17.75</c:v>
              </c:pt>
              <c:pt idx="36">
                <c:v>18.25</c:v>
              </c:pt>
              <c:pt idx="37">
                <c:v>18.75</c:v>
              </c:pt>
              <c:pt idx="38">
                <c:v>19.25</c:v>
              </c:pt>
              <c:pt idx="39">
                <c:v>19.75</c:v>
              </c:pt>
              <c:pt idx="40">
                <c:v>20.25</c:v>
              </c:pt>
              <c:pt idx="41">
                <c:v>20.75</c:v>
              </c:pt>
              <c:pt idx="42">
                <c:v>21.25</c:v>
              </c:pt>
              <c:pt idx="43">
                <c:v>21.75</c:v>
              </c:pt>
              <c:pt idx="44">
                <c:v>22.25</c:v>
              </c:pt>
              <c:pt idx="45">
                <c:v>22.75</c:v>
              </c:pt>
              <c:pt idx="46">
                <c:v>23.25</c:v>
              </c:pt>
              <c:pt idx="47">
                <c:v>23.75</c:v>
              </c:pt>
              <c:pt idx="48">
                <c:v>24.25</c:v>
              </c:pt>
              <c:pt idx="49">
                <c:v>24.75</c:v>
              </c:pt>
              <c:pt idx="50">
                <c:v>25.25</c:v>
              </c:pt>
              <c:pt idx="51">
                <c:v>25.75</c:v>
              </c:pt>
              <c:pt idx="52">
                <c:v>26.25</c:v>
              </c:pt>
              <c:pt idx="53">
                <c:v>26.75</c:v>
              </c:pt>
              <c:pt idx="54">
                <c:v>27.25</c:v>
              </c:pt>
              <c:pt idx="55">
                <c:v>27.75</c:v>
              </c:pt>
              <c:pt idx="56">
                <c:v>28.25</c:v>
              </c:pt>
              <c:pt idx="57">
                <c:v>28.75</c:v>
              </c:pt>
              <c:pt idx="58">
                <c:v>29.25</c:v>
              </c:pt>
              <c:pt idx="59">
                <c:v>29.75</c:v>
              </c:pt>
              <c:pt idx="60">
                <c:v>30.25</c:v>
              </c:pt>
              <c:pt idx="61">
                <c:v>30.75</c:v>
              </c:pt>
              <c:pt idx="62">
                <c:v>31.25</c:v>
              </c:pt>
              <c:pt idx="63">
                <c:v>31.75</c:v>
              </c:pt>
              <c:pt idx="64">
                <c:v>32.25</c:v>
              </c:pt>
              <c:pt idx="65">
                <c:v>32.75</c:v>
              </c:pt>
              <c:pt idx="66">
                <c:v>33.25</c:v>
              </c:pt>
              <c:pt idx="67">
                <c:v>33.75</c:v>
              </c:pt>
              <c:pt idx="68">
                <c:v>34.25</c:v>
              </c:pt>
              <c:pt idx="69">
                <c:v>34.75</c:v>
              </c:pt>
              <c:pt idx="70">
                <c:v>35.25</c:v>
              </c:pt>
              <c:pt idx="71">
                <c:v>35.75</c:v>
              </c:pt>
              <c:pt idx="72">
                <c:v>36.25</c:v>
              </c:pt>
              <c:pt idx="73">
                <c:v>36.75</c:v>
              </c:pt>
              <c:pt idx="74">
                <c:v>37.25</c:v>
              </c:pt>
              <c:pt idx="75">
                <c:v>37.75</c:v>
              </c:pt>
              <c:pt idx="76">
                <c:v>38.25</c:v>
              </c:pt>
              <c:pt idx="77">
                <c:v>38.75</c:v>
              </c:pt>
              <c:pt idx="78">
                <c:v>39.25</c:v>
              </c:pt>
              <c:pt idx="79">
                <c:v>39.75</c:v>
              </c:pt>
              <c:pt idx="80">
                <c:v>40.25</c:v>
              </c:pt>
              <c:pt idx="81">
                <c:v>40.75</c:v>
              </c:pt>
              <c:pt idx="82">
                <c:v>41.25</c:v>
              </c:pt>
              <c:pt idx="83">
                <c:v>41.75</c:v>
              </c:pt>
              <c:pt idx="84">
                <c:v>42.25</c:v>
              </c:pt>
              <c:pt idx="85">
                <c:v>42.75</c:v>
              </c:pt>
              <c:pt idx="86">
                <c:v>43.25</c:v>
              </c:pt>
              <c:pt idx="87">
                <c:v>43.75</c:v>
              </c:pt>
              <c:pt idx="88">
                <c:v>44.25</c:v>
              </c:pt>
              <c:pt idx="89">
                <c:v>44.75</c:v>
              </c:pt>
              <c:pt idx="90">
                <c:v>45.25</c:v>
              </c:pt>
              <c:pt idx="91">
                <c:v>45.75</c:v>
              </c:pt>
              <c:pt idx="92">
                <c:v>46.25</c:v>
              </c:pt>
              <c:pt idx="93">
                <c:v>46.75</c:v>
              </c:pt>
              <c:pt idx="94">
                <c:v>47.25</c:v>
              </c:pt>
              <c:pt idx="95">
                <c:v>47.75</c:v>
              </c:pt>
              <c:pt idx="96">
                <c:v>48.25</c:v>
              </c:pt>
              <c:pt idx="97">
                <c:v>48.75</c:v>
              </c:pt>
              <c:pt idx="98">
                <c:v>49.25</c:v>
              </c:pt>
              <c:pt idx="99">
                <c:v>49.75</c:v>
              </c:pt>
              <c:pt idx="100">
                <c:v>50.25</c:v>
              </c:pt>
              <c:pt idx="101">
                <c:v>50.75</c:v>
              </c:pt>
              <c:pt idx="102">
                <c:v>51.25</c:v>
              </c:pt>
              <c:pt idx="103">
                <c:v>51.75</c:v>
              </c:pt>
              <c:pt idx="104">
                <c:v>52.25</c:v>
              </c:pt>
              <c:pt idx="105">
                <c:v>52.75</c:v>
              </c:pt>
              <c:pt idx="106">
                <c:v>53.25</c:v>
              </c:pt>
              <c:pt idx="107">
                <c:v>53.75</c:v>
              </c:pt>
              <c:pt idx="108">
                <c:v>54.25</c:v>
              </c:pt>
              <c:pt idx="109">
                <c:v>54.75</c:v>
              </c:pt>
              <c:pt idx="110">
                <c:v>55.25</c:v>
              </c:pt>
              <c:pt idx="111">
                <c:v>55.75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BCD-4A70-84FB-8FBD253BF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6688"/>
        <c:axId val="139787472"/>
      </c:scatterChart>
      <c:valAx>
        <c:axId val="139786688"/>
        <c:scaling>
          <c:orientation val="minMax"/>
        </c:scaling>
        <c:delete val="0"/>
        <c:axPos val="t"/>
        <c:majorGridlines/>
        <c:min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Vs(m/s)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472"/>
        <c:crosses val="autoZero"/>
        <c:crossBetween val="midCat"/>
      </c:valAx>
      <c:valAx>
        <c:axId val="139787472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6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04483964951425"/>
          <c:y val="0.50238086486944966"/>
          <c:w val="0.17732045814537575"/>
          <c:h val="0.12754925851997895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</a:ln>
        <a:effectLst/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jpg"/><Relationship Id="rId3" Type="http://schemas.openxmlformats.org/officeDocument/2006/relationships/image" Target="../media/image1.jpeg"/><Relationship Id="rId7" Type="http://schemas.openxmlformats.org/officeDocument/2006/relationships/image" Target="../media/image5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jpe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13</xdr:row>
      <xdr:rowOff>149676</xdr:rowOff>
    </xdr:from>
    <xdr:to>
      <xdr:col>14</xdr:col>
      <xdr:colOff>625929</xdr:colOff>
      <xdr:row>51</xdr:row>
      <xdr:rowOff>95249</xdr:rowOff>
    </xdr:to>
    <xdr:graphicFrame macro="">
      <xdr:nvGraphicFramePr>
        <xdr:cNvPr id="2" name="3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107495</xdr:colOff>
      <xdr:row>51</xdr:row>
      <xdr:rowOff>176893</xdr:rowOff>
    </xdr:from>
    <xdr:to>
      <xdr:col>14</xdr:col>
      <xdr:colOff>639536</xdr:colOff>
      <xdr:row>95</xdr:row>
      <xdr:rowOff>122465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44516</xdr:colOff>
      <xdr:row>0</xdr:row>
      <xdr:rowOff>59973</xdr:rowOff>
    </xdr:from>
    <xdr:to>
      <xdr:col>5</xdr:col>
      <xdr:colOff>11759</xdr:colOff>
      <xdr:row>3</xdr:row>
      <xdr:rowOff>156133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868" y="59973"/>
          <a:ext cx="4706224" cy="695882"/>
        </a:xfrm>
        <a:prstGeom prst="rect">
          <a:avLst/>
        </a:prstGeom>
      </xdr:spPr>
    </xdr:pic>
    <xdr:clientData/>
  </xdr:twoCellAnchor>
  <xdr:twoCellAnchor editAs="oneCell">
    <xdr:from>
      <xdr:col>12</xdr:col>
      <xdr:colOff>489855</xdr:colOff>
      <xdr:row>96</xdr:row>
      <xdr:rowOff>27255</xdr:rowOff>
    </xdr:from>
    <xdr:to>
      <xdr:col>14</xdr:col>
      <xdr:colOff>421820</xdr:colOff>
      <xdr:row>97</xdr:row>
      <xdr:rowOff>187366</xdr:rowOff>
    </xdr:to>
    <xdr:pic>
      <xdr:nvPicPr>
        <xdr:cNvPr id="7" name="Imagen 6" descr="Texto&#10;&#10;Descripción generada automáticament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3105" y="20832576"/>
          <a:ext cx="1455965" cy="364219"/>
        </a:xfrm>
        <a:prstGeom prst="rect">
          <a:avLst/>
        </a:prstGeom>
        <a:noFill/>
      </xdr:spPr>
    </xdr:pic>
    <xdr:clientData/>
  </xdr:twoCellAnchor>
  <xdr:oneCellAnchor>
    <xdr:from>
      <xdr:col>1</xdr:col>
      <xdr:colOff>79795</xdr:colOff>
      <xdr:row>99</xdr:row>
      <xdr:rowOff>165805</xdr:rowOff>
    </xdr:from>
    <xdr:ext cx="4815840" cy="722376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147" y="20062472"/>
          <a:ext cx="4815840" cy="722376"/>
        </a:xfrm>
        <a:prstGeom prst="rect">
          <a:avLst/>
        </a:prstGeom>
      </xdr:spPr>
    </xdr:pic>
    <xdr:clientData/>
  </xdr:oneCellAnchor>
  <xdr:twoCellAnchor editAs="oneCell">
    <xdr:from>
      <xdr:col>1</xdr:col>
      <xdr:colOff>313766</xdr:colOff>
      <xdr:row>112</xdr:row>
      <xdr:rowOff>22325</xdr:rowOff>
    </xdr:from>
    <xdr:to>
      <xdr:col>14</xdr:col>
      <xdr:colOff>448237</xdr:colOff>
      <xdr:row>136</xdr:row>
      <xdr:rowOff>137227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75766" y="22714237"/>
          <a:ext cx="11654118" cy="5583373"/>
        </a:xfrm>
        <a:prstGeom prst="rect">
          <a:avLst/>
        </a:prstGeom>
      </xdr:spPr>
    </xdr:pic>
    <xdr:clientData/>
  </xdr:twoCellAnchor>
  <xdr:twoCellAnchor editAs="oneCell">
    <xdr:from>
      <xdr:col>1</xdr:col>
      <xdr:colOff>171487</xdr:colOff>
      <xdr:row>138</xdr:row>
      <xdr:rowOff>43224</xdr:rowOff>
    </xdr:from>
    <xdr:to>
      <xdr:col>4</xdr:col>
      <xdr:colOff>425823</xdr:colOff>
      <xdr:row>165</xdr:row>
      <xdr:rowOff>154256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35" b="-633"/>
        <a:stretch/>
      </xdr:blipFill>
      <xdr:spPr>
        <a:xfrm>
          <a:off x="933487" y="28640636"/>
          <a:ext cx="3952277" cy="5254532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571501</xdr:colOff>
      <xdr:row>140</xdr:row>
      <xdr:rowOff>78641</xdr:rowOff>
    </xdr:from>
    <xdr:to>
      <xdr:col>14</xdr:col>
      <xdr:colOff>585108</xdr:colOff>
      <xdr:row>164</xdr:row>
      <xdr:rowOff>97452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8B7888D6-3EED-9E26-387B-11497B0C7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034644" y="31062105"/>
          <a:ext cx="7837714" cy="46460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1</xdr:row>
      <xdr:rowOff>19050</xdr:rowOff>
    </xdr:from>
    <xdr:to>
      <xdr:col>9</xdr:col>
      <xdr:colOff>704850</xdr:colOff>
      <xdr:row>33</xdr:row>
      <xdr:rowOff>47625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jeoprobe.com/" TargetMode="External"/><Relationship Id="rId1" Type="http://schemas.openxmlformats.org/officeDocument/2006/relationships/hyperlink" Target="http://www.jeoprobe.com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T179"/>
  <sheetViews>
    <sheetView showGridLines="0" tabSelected="1" view="pageBreakPreview" zoomScale="68" zoomScaleNormal="70" zoomScaleSheetLayoutView="68" workbookViewId="0">
      <selection activeCell="E17" sqref="E17"/>
    </sheetView>
  </sheetViews>
  <sheetFormatPr baseColWidth="10" defaultColWidth="11.42578125" defaultRowHeight="15" x14ac:dyDescent="0.2"/>
  <cols>
    <col min="1" max="1" width="11.42578125" style="81"/>
    <col min="2" max="2" width="16.85546875" style="80" customWidth="1"/>
    <col min="3" max="3" width="22.28515625" style="80" customWidth="1"/>
    <col min="4" max="4" width="16.28515625" style="80" customWidth="1"/>
    <col min="5" max="5" width="15.7109375" style="80" customWidth="1"/>
    <col min="6" max="6" width="11" style="80" customWidth="1"/>
    <col min="7" max="7" width="14" style="80" customWidth="1"/>
    <col min="8" max="8" width="14.5703125" style="80" customWidth="1"/>
    <col min="9" max="9" width="6.7109375" style="80" customWidth="1"/>
    <col min="10" max="10" width="9.28515625" style="80" customWidth="1"/>
    <col min="11" max="11" width="9.42578125" style="80" customWidth="1"/>
    <col min="12" max="12" width="13.7109375" style="80" customWidth="1"/>
    <col min="13" max="16" width="11.42578125" style="81"/>
    <col min="17" max="17" width="11.42578125" style="80"/>
    <col min="18" max="16384" width="11.42578125" style="81"/>
  </cols>
  <sheetData>
    <row r="1" spans="2:20" x14ac:dyDescent="0.2">
      <c r="B1" s="76"/>
      <c r="C1" s="77"/>
      <c r="D1" s="77"/>
      <c r="E1" s="77"/>
      <c r="F1" s="77"/>
      <c r="G1" s="77"/>
      <c r="H1" s="77"/>
      <c r="I1" s="77"/>
      <c r="J1" s="77"/>
      <c r="K1" s="77"/>
      <c r="L1" s="77"/>
      <c r="M1" s="78"/>
      <c r="N1" s="78"/>
      <c r="O1" s="78"/>
      <c r="P1" s="79"/>
    </row>
    <row r="2" spans="2:20" x14ac:dyDescent="0.2">
      <c r="B2" s="82"/>
    </row>
    <row r="3" spans="2:20" ht="18" x14ac:dyDescent="0.2">
      <c r="B3" s="82"/>
      <c r="E3" s="109" t="s">
        <v>42</v>
      </c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83"/>
      <c r="Q3" s="84"/>
    </row>
    <row r="4" spans="2:20" x14ac:dyDescent="0.2">
      <c r="B4" s="82"/>
    </row>
    <row r="5" spans="2:20" ht="15.75" x14ac:dyDescent="0.25">
      <c r="B5" s="82"/>
      <c r="C5" s="110" t="s">
        <v>1</v>
      </c>
      <c r="D5" s="111"/>
      <c r="E5" s="111"/>
    </row>
    <row r="6" spans="2:20" ht="31.5" customHeight="1" x14ac:dyDescent="0.25">
      <c r="B6" s="82"/>
      <c r="C6" s="85"/>
      <c r="D6" s="18"/>
      <c r="E6" s="18"/>
    </row>
    <row r="7" spans="2:20" ht="15.75" customHeight="1" x14ac:dyDescent="0.2">
      <c r="B7" s="48" t="s">
        <v>2</v>
      </c>
      <c r="C7" s="112" t="s">
        <v>44</v>
      </c>
      <c r="D7" s="112"/>
      <c r="E7" s="112"/>
      <c r="F7" s="112"/>
      <c r="G7" s="59"/>
      <c r="H7" s="113" t="s">
        <v>40</v>
      </c>
      <c r="I7" s="113"/>
      <c r="J7" s="113"/>
      <c r="K7" s="113"/>
      <c r="L7" s="103">
        <v>45566</v>
      </c>
      <c r="N7" s="86"/>
      <c r="O7" s="86"/>
    </row>
    <row r="8" spans="2:20" ht="15.75" x14ac:dyDescent="0.25">
      <c r="B8" s="48" t="s">
        <v>4</v>
      </c>
      <c r="C8" s="108" t="s">
        <v>5</v>
      </c>
      <c r="D8" s="108"/>
      <c r="E8" s="108"/>
      <c r="F8" s="87"/>
      <c r="G8" s="87"/>
      <c r="H8" s="113" t="s">
        <v>3</v>
      </c>
      <c r="I8" s="113"/>
      <c r="J8" s="113"/>
      <c r="K8" s="113"/>
      <c r="L8" s="59">
        <v>50</v>
      </c>
      <c r="M8" s="86"/>
      <c r="N8" s="60"/>
      <c r="O8" s="60"/>
    </row>
    <row r="9" spans="2:20" ht="15.75" x14ac:dyDescent="0.25">
      <c r="B9" s="102" t="s">
        <v>45</v>
      </c>
      <c r="D9" s="80" t="s">
        <v>43</v>
      </c>
      <c r="F9" s="33"/>
      <c r="G9" s="33"/>
      <c r="H9"/>
      <c r="I9"/>
      <c r="J9"/>
      <c r="K9"/>
      <c r="L9"/>
      <c r="M9" s="86"/>
      <c r="N9" s="75"/>
      <c r="O9" s="75"/>
      <c r="P9" s="89"/>
      <c r="Q9" s="90"/>
    </row>
    <row r="10" spans="2:20" ht="15.75" x14ac:dyDescent="0.25">
      <c r="B10" s="49" t="s">
        <v>6</v>
      </c>
      <c r="C10" s="108" t="s">
        <v>7</v>
      </c>
      <c r="D10" s="108"/>
      <c r="E10" s="108"/>
      <c r="F10" s="60"/>
      <c r="G10" s="60"/>
      <c r="M10" s="91"/>
      <c r="N10" s="60"/>
      <c r="O10" s="60"/>
      <c r="P10" s="89"/>
      <c r="Q10" s="90"/>
    </row>
    <row r="11" spans="2:20" ht="15.75" x14ac:dyDescent="0.25">
      <c r="B11" s="49" t="s">
        <v>8</v>
      </c>
      <c r="C11" s="120" t="s">
        <v>7</v>
      </c>
      <c r="D11" s="120"/>
      <c r="E11" s="120"/>
      <c r="F11" s="60"/>
      <c r="G11" s="60"/>
      <c r="M11" s="60"/>
      <c r="N11" s="60"/>
      <c r="O11" s="60"/>
      <c r="P11" s="89"/>
      <c r="Q11" s="90"/>
    </row>
    <row r="12" spans="2:20" ht="15.75" x14ac:dyDescent="0.25">
      <c r="B12" s="123" t="s">
        <v>47</v>
      </c>
      <c r="C12" s="124"/>
      <c r="D12" s="124"/>
      <c r="E12" s="124"/>
      <c r="F12" s="124"/>
      <c r="G12" s="122"/>
      <c r="H12" s="122"/>
      <c r="I12" s="122"/>
      <c r="J12" s="122"/>
      <c r="K12" s="122"/>
      <c r="L12" s="122"/>
      <c r="M12" s="122"/>
      <c r="N12" s="122"/>
      <c r="O12" s="122"/>
    </row>
    <row r="13" spans="2:20" ht="81.75" customHeight="1" x14ac:dyDescent="0.2">
      <c r="B13" s="126" t="s">
        <v>46</v>
      </c>
      <c r="C13" s="126" t="s">
        <v>9</v>
      </c>
      <c r="D13" s="126" t="s">
        <v>10</v>
      </c>
      <c r="E13" s="126" t="s">
        <v>11</v>
      </c>
      <c r="F13" s="126" t="s">
        <v>0</v>
      </c>
      <c r="G13" s="107" t="s">
        <v>12</v>
      </c>
      <c r="H13" s="107"/>
      <c r="I13" s="107"/>
      <c r="J13" s="107"/>
      <c r="K13" s="107"/>
      <c r="L13" s="107"/>
      <c r="M13" s="107"/>
      <c r="N13" s="107"/>
      <c r="O13" s="107"/>
    </row>
    <row r="14" spans="2:20" ht="18.75" x14ac:dyDescent="0.35">
      <c r="B14" s="11" t="s">
        <v>13</v>
      </c>
      <c r="C14" s="11" t="s">
        <v>13</v>
      </c>
      <c r="D14" s="11" t="s">
        <v>14</v>
      </c>
      <c r="E14" s="11" t="s">
        <v>15</v>
      </c>
      <c r="F14" s="11" t="s">
        <v>16</v>
      </c>
      <c r="G14" s="56"/>
      <c r="H14" s="57"/>
      <c r="I14" s="57"/>
      <c r="J14" s="57"/>
      <c r="K14" s="57"/>
      <c r="L14" s="57"/>
      <c r="M14" s="57"/>
      <c r="N14" s="57"/>
      <c r="O14" s="58"/>
      <c r="P14" s="18" t="s">
        <v>17</v>
      </c>
      <c r="S14" s="92" t="s">
        <v>41</v>
      </c>
      <c r="T14" s="80">
        <f>IF(MAX(B15:B96)&gt;30,30,MAX(B15:B84))</f>
        <v>0</v>
      </c>
    </row>
    <row r="15" spans="2:20" ht="15.75" x14ac:dyDescent="0.25">
      <c r="B15" s="61"/>
      <c r="C15" s="16"/>
      <c r="D15" s="17"/>
      <c r="E15" s="50"/>
      <c r="F15" s="66"/>
      <c r="G15" s="51"/>
      <c r="H15" s="35"/>
      <c r="I15" s="37"/>
      <c r="J15" s="34"/>
      <c r="K15" s="34"/>
      <c r="L15" s="33"/>
      <c r="M15" s="93"/>
      <c r="N15" s="86"/>
      <c r="O15" s="94"/>
      <c r="P15" s="95">
        <f t="shared" ref="P15:P57" si="0">IF(F15="",0,1/F15)</f>
        <v>0</v>
      </c>
      <c r="S15" s="92" t="s">
        <v>18</v>
      </c>
      <c r="T15" s="96">
        <f>SUM(P15:P84)</f>
        <v>0</v>
      </c>
    </row>
    <row r="16" spans="2:20" ht="15.75" x14ac:dyDescent="0.25">
      <c r="B16" s="61"/>
      <c r="C16" s="16"/>
      <c r="D16" s="17"/>
      <c r="E16" s="50" t="str">
        <f>IF(B16="","",(D16-D15))</f>
        <v/>
      </c>
      <c r="F16" s="66"/>
      <c r="G16" s="51"/>
      <c r="H16" s="36"/>
      <c r="I16" s="37"/>
      <c r="J16" s="34"/>
      <c r="K16" s="34"/>
      <c r="L16" s="33"/>
      <c r="M16" s="93"/>
      <c r="N16" s="86"/>
      <c r="O16" s="94"/>
      <c r="P16" s="95">
        <f t="shared" si="0"/>
        <v>0</v>
      </c>
      <c r="S16" s="18" t="s">
        <v>17</v>
      </c>
      <c r="T16" s="97" t="e">
        <f>T14/T15</f>
        <v>#DIV/0!</v>
      </c>
    </row>
    <row r="17" spans="2:20" x14ac:dyDescent="0.2">
      <c r="B17" s="61"/>
      <c r="C17" s="16"/>
      <c r="D17" s="17"/>
      <c r="E17" s="50" t="str">
        <f t="shared" ref="E17:E80" si="1">IF(B17="","",(D17-D16))</f>
        <v/>
      </c>
      <c r="F17" s="66"/>
      <c r="G17" s="51"/>
      <c r="H17" s="36"/>
      <c r="I17" s="37"/>
      <c r="J17" s="34"/>
      <c r="K17" s="34"/>
      <c r="L17" s="33"/>
      <c r="M17" s="93"/>
      <c r="N17" s="86"/>
      <c r="O17" s="94"/>
      <c r="P17" s="95">
        <f t="shared" si="0"/>
        <v>0</v>
      </c>
      <c r="R17" s="98"/>
    </row>
    <row r="18" spans="2:20" x14ac:dyDescent="0.2">
      <c r="B18" s="61"/>
      <c r="C18" s="16"/>
      <c r="D18" s="17"/>
      <c r="E18" s="50" t="str">
        <f t="shared" si="1"/>
        <v/>
      </c>
      <c r="F18" s="66"/>
      <c r="G18" s="51"/>
      <c r="H18" s="36"/>
      <c r="I18" s="37"/>
      <c r="J18" s="34"/>
      <c r="K18" s="34"/>
      <c r="L18" s="33"/>
      <c r="M18" s="93"/>
      <c r="N18" s="86"/>
      <c r="O18" s="94"/>
      <c r="P18" s="95">
        <f t="shared" si="0"/>
        <v>0</v>
      </c>
    </row>
    <row r="19" spans="2:20" x14ac:dyDescent="0.2">
      <c r="B19" s="61"/>
      <c r="C19" s="16"/>
      <c r="D19" s="17"/>
      <c r="E19" s="50" t="str">
        <f>IF(B19="","",(D19-D18))</f>
        <v/>
      </c>
      <c r="F19" s="66"/>
      <c r="G19" s="51"/>
      <c r="H19" s="36"/>
      <c r="I19" s="37"/>
      <c r="J19" s="34"/>
      <c r="K19" s="34"/>
      <c r="L19" s="33"/>
      <c r="M19" s="93"/>
      <c r="N19" s="86"/>
      <c r="O19" s="94"/>
      <c r="P19" s="95">
        <f t="shared" si="0"/>
        <v>0</v>
      </c>
    </row>
    <row r="20" spans="2:20" x14ac:dyDescent="0.2">
      <c r="B20" s="61"/>
      <c r="C20" s="16"/>
      <c r="D20" s="17"/>
      <c r="E20" s="50" t="str">
        <f t="shared" si="1"/>
        <v/>
      </c>
      <c r="F20" s="66"/>
      <c r="G20" s="51"/>
      <c r="H20" s="36"/>
      <c r="I20" s="37"/>
      <c r="J20" s="34"/>
      <c r="K20" s="34"/>
      <c r="L20" s="33"/>
      <c r="M20" s="93"/>
      <c r="N20" s="86"/>
      <c r="O20" s="94"/>
      <c r="P20" s="95">
        <f t="shared" si="0"/>
        <v>0</v>
      </c>
      <c r="R20" s="98"/>
    </row>
    <row r="21" spans="2:20" x14ac:dyDescent="0.2">
      <c r="B21" s="61"/>
      <c r="C21" s="16"/>
      <c r="D21" s="17"/>
      <c r="E21" s="50" t="str">
        <f t="shared" si="1"/>
        <v/>
      </c>
      <c r="F21" s="66"/>
      <c r="G21" s="51"/>
      <c r="H21" s="36"/>
      <c r="I21" s="37"/>
      <c r="J21" s="34"/>
      <c r="K21" s="34"/>
      <c r="L21" s="33"/>
      <c r="M21" s="93"/>
      <c r="N21" s="86"/>
      <c r="O21" s="94"/>
      <c r="P21" s="95">
        <f t="shared" si="0"/>
        <v>0</v>
      </c>
      <c r="R21" s="80"/>
    </row>
    <row r="22" spans="2:20" x14ac:dyDescent="0.2">
      <c r="B22" s="61"/>
      <c r="C22" s="16"/>
      <c r="D22" s="17"/>
      <c r="E22" s="50" t="str">
        <f t="shared" si="1"/>
        <v/>
      </c>
      <c r="F22" s="66"/>
      <c r="G22" s="51"/>
      <c r="H22" s="36"/>
      <c r="I22" s="37"/>
      <c r="J22" s="34"/>
      <c r="K22" s="34"/>
      <c r="L22" s="33"/>
      <c r="M22" s="93"/>
      <c r="N22" s="86"/>
      <c r="O22" s="94"/>
      <c r="P22" s="95">
        <f t="shared" si="0"/>
        <v>0</v>
      </c>
      <c r="R22" s="80"/>
    </row>
    <row r="23" spans="2:20" x14ac:dyDescent="0.2">
      <c r="B23" s="61"/>
      <c r="C23" s="16"/>
      <c r="D23" s="17"/>
      <c r="E23" s="50" t="str">
        <f t="shared" si="1"/>
        <v/>
      </c>
      <c r="F23" s="66"/>
      <c r="G23" s="51"/>
      <c r="H23" s="36"/>
      <c r="I23" s="37"/>
      <c r="J23" s="34"/>
      <c r="K23" s="34"/>
      <c r="L23" s="33"/>
      <c r="M23" s="93"/>
      <c r="N23" s="86"/>
      <c r="O23" s="94"/>
      <c r="P23" s="95">
        <f t="shared" si="0"/>
        <v>0</v>
      </c>
      <c r="R23" s="80"/>
    </row>
    <row r="24" spans="2:20" x14ac:dyDescent="0.2">
      <c r="B24" s="61"/>
      <c r="C24" s="16"/>
      <c r="D24" s="17"/>
      <c r="E24" s="50" t="str">
        <f t="shared" si="1"/>
        <v/>
      </c>
      <c r="F24" s="66"/>
      <c r="G24" s="51"/>
      <c r="H24" s="36"/>
      <c r="I24" s="37"/>
      <c r="J24" s="34"/>
      <c r="K24" s="34"/>
      <c r="L24" s="33"/>
      <c r="M24" s="93"/>
      <c r="N24" s="86"/>
      <c r="O24" s="94"/>
      <c r="P24" s="95">
        <f t="shared" si="0"/>
        <v>0</v>
      </c>
      <c r="R24" s="80"/>
    </row>
    <row r="25" spans="2:20" x14ac:dyDescent="0.2">
      <c r="B25" s="61"/>
      <c r="C25" s="16"/>
      <c r="D25" s="17"/>
      <c r="E25" s="50" t="str">
        <f t="shared" si="1"/>
        <v/>
      </c>
      <c r="F25" s="66"/>
      <c r="G25" s="51"/>
      <c r="H25" s="36"/>
      <c r="I25" s="37"/>
      <c r="J25" s="34"/>
      <c r="K25" s="34"/>
      <c r="L25" s="33"/>
      <c r="M25" s="93"/>
      <c r="N25" s="86"/>
      <c r="O25" s="94"/>
      <c r="P25" s="95">
        <f t="shared" si="0"/>
        <v>0</v>
      </c>
      <c r="R25" s="80"/>
    </row>
    <row r="26" spans="2:20" x14ac:dyDescent="0.2">
      <c r="B26" s="61"/>
      <c r="C26" s="16"/>
      <c r="D26" s="17"/>
      <c r="E26" s="50" t="str">
        <f t="shared" si="1"/>
        <v/>
      </c>
      <c r="F26" s="66"/>
      <c r="G26" s="51"/>
      <c r="H26" s="36"/>
      <c r="I26" s="37"/>
      <c r="J26" s="34"/>
      <c r="K26" s="34"/>
      <c r="L26" s="33"/>
      <c r="M26" s="93"/>
      <c r="N26" s="86"/>
      <c r="O26" s="94"/>
      <c r="P26" s="95">
        <f t="shared" si="0"/>
        <v>0</v>
      </c>
      <c r="R26" s="80"/>
      <c r="T26" s="98"/>
    </row>
    <row r="27" spans="2:20" x14ac:dyDescent="0.2">
      <c r="B27" s="61"/>
      <c r="C27" s="16"/>
      <c r="D27" s="17"/>
      <c r="E27" s="50" t="str">
        <f t="shared" si="1"/>
        <v/>
      </c>
      <c r="F27" s="66"/>
      <c r="G27" s="51"/>
      <c r="H27" s="36"/>
      <c r="I27" s="37"/>
      <c r="J27" s="34"/>
      <c r="K27" s="34"/>
      <c r="L27" s="33"/>
      <c r="M27" s="93"/>
      <c r="N27" s="86"/>
      <c r="O27" s="94"/>
      <c r="P27" s="95">
        <f t="shared" si="0"/>
        <v>0</v>
      </c>
      <c r="R27" s="80"/>
    </row>
    <row r="28" spans="2:20" x14ac:dyDescent="0.2">
      <c r="B28" s="61"/>
      <c r="C28" s="16"/>
      <c r="D28" s="17"/>
      <c r="E28" s="50" t="str">
        <f t="shared" si="1"/>
        <v/>
      </c>
      <c r="F28" s="66"/>
      <c r="G28" s="51"/>
      <c r="H28" s="36"/>
      <c r="I28" s="37"/>
      <c r="J28" s="34"/>
      <c r="K28" s="34"/>
      <c r="L28" s="33"/>
      <c r="M28" s="93"/>
      <c r="N28" s="86"/>
      <c r="O28" s="94"/>
      <c r="P28" s="95">
        <f t="shared" si="0"/>
        <v>0</v>
      </c>
      <c r="R28" s="80"/>
    </row>
    <row r="29" spans="2:20" x14ac:dyDescent="0.2">
      <c r="B29" s="61"/>
      <c r="C29" s="16"/>
      <c r="D29" s="17"/>
      <c r="E29" s="50"/>
      <c r="F29" s="66"/>
      <c r="G29" s="51"/>
      <c r="H29" s="36"/>
      <c r="I29" s="37"/>
      <c r="J29" s="34"/>
      <c r="K29" s="34"/>
      <c r="L29" s="33"/>
      <c r="M29" s="93"/>
      <c r="N29" s="86"/>
      <c r="O29" s="94"/>
      <c r="P29" s="95">
        <f t="shared" si="0"/>
        <v>0</v>
      </c>
      <c r="R29" s="80"/>
    </row>
    <row r="30" spans="2:20" x14ac:dyDescent="0.2">
      <c r="B30" s="61"/>
      <c r="C30" s="16"/>
      <c r="D30" s="17"/>
      <c r="E30" s="50"/>
      <c r="F30" s="66"/>
      <c r="G30" s="51"/>
      <c r="H30" s="36"/>
      <c r="I30" s="37"/>
      <c r="J30" s="34"/>
      <c r="K30" s="34"/>
      <c r="L30" s="33"/>
      <c r="M30" s="93"/>
      <c r="N30" s="86"/>
      <c r="O30" s="94"/>
      <c r="P30" s="95">
        <f t="shared" si="0"/>
        <v>0</v>
      </c>
      <c r="R30" s="80"/>
    </row>
    <row r="31" spans="2:20" x14ac:dyDescent="0.2">
      <c r="B31" s="61"/>
      <c r="C31" s="16"/>
      <c r="D31" s="17"/>
      <c r="E31" s="50"/>
      <c r="F31" s="66"/>
      <c r="G31" s="51"/>
      <c r="H31" s="36"/>
      <c r="I31" s="37"/>
      <c r="J31" s="34"/>
      <c r="K31" s="34"/>
      <c r="L31" s="33"/>
      <c r="M31" s="93"/>
      <c r="N31" s="86"/>
      <c r="O31" s="94"/>
      <c r="P31" s="95">
        <f t="shared" si="0"/>
        <v>0</v>
      </c>
      <c r="R31" s="80"/>
    </row>
    <row r="32" spans="2:20" x14ac:dyDescent="0.2">
      <c r="B32" s="61"/>
      <c r="C32" s="16"/>
      <c r="D32" s="17"/>
      <c r="E32" s="50"/>
      <c r="F32" s="66"/>
      <c r="G32" s="51"/>
      <c r="H32" s="36"/>
      <c r="I32" s="37"/>
      <c r="J32" s="34"/>
      <c r="K32" s="34"/>
      <c r="L32" s="33"/>
      <c r="M32" s="93"/>
      <c r="N32" s="86"/>
      <c r="O32" s="94"/>
      <c r="P32" s="95">
        <f t="shared" si="0"/>
        <v>0</v>
      </c>
      <c r="R32" s="80"/>
    </row>
    <row r="33" spans="2:19" x14ac:dyDescent="0.2">
      <c r="B33" s="61"/>
      <c r="C33" s="16"/>
      <c r="D33" s="17"/>
      <c r="E33" s="50"/>
      <c r="F33" s="66"/>
      <c r="G33" s="51"/>
      <c r="H33" s="36"/>
      <c r="I33" s="37"/>
      <c r="J33" s="34"/>
      <c r="K33" s="34"/>
      <c r="L33" s="33"/>
      <c r="M33" s="93"/>
      <c r="N33" s="86"/>
      <c r="O33" s="94"/>
      <c r="P33" s="95">
        <f t="shared" si="0"/>
        <v>0</v>
      </c>
      <c r="R33" s="80"/>
    </row>
    <row r="34" spans="2:19" x14ac:dyDescent="0.2">
      <c r="B34" s="61"/>
      <c r="C34" s="16"/>
      <c r="D34" s="17"/>
      <c r="E34" s="50"/>
      <c r="F34" s="66"/>
      <c r="G34" s="51"/>
      <c r="H34" s="36"/>
      <c r="I34" s="37"/>
      <c r="J34" s="34"/>
      <c r="K34" s="34"/>
      <c r="L34" s="33"/>
      <c r="M34" s="93"/>
      <c r="N34" s="86"/>
      <c r="O34" s="94"/>
      <c r="P34" s="95">
        <f t="shared" si="0"/>
        <v>0</v>
      </c>
      <c r="R34" s="80"/>
    </row>
    <row r="35" spans="2:19" x14ac:dyDescent="0.2">
      <c r="B35" s="61"/>
      <c r="C35" s="16"/>
      <c r="D35" s="17"/>
      <c r="E35" s="50"/>
      <c r="F35" s="66"/>
      <c r="G35" s="51"/>
      <c r="H35" s="36"/>
      <c r="I35" s="37"/>
      <c r="J35" s="34"/>
      <c r="K35" s="34"/>
      <c r="L35" s="33"/>
      <c r="M35" s="93"/>
      <c r="N35" s="86"/>
      <c r="O35" s="94"/>
      <c r="P35" s="95">
        <f t="shared" si="0"/>
        <v>0</v>
      </c>
      <c r="R35" s="80"/>
    </row>
    <row r="36" spans="2:19" x14ac:dyDescent="0.2">
      <c r="B36" s="61"/>
      <c r="C36" s="16"/>
      <c r="D36" s="17"/>
      <c r="E36" s="50"/>
      <c r="F36" s="66"/>
      <c r="G36" s="51"/>
      <c r="H36" s="36"/>
      <c r="I36" s="37"/>
      <c r="J36" s="34"/>
      <c r="K36" s="34"/>
      <c r="L36" s="33"/>
      <c r="M36" s="93"/>
      <c r="N36" s="86"/>
      <c r="O36" s="94"/>
      <c r="P36" s="95">
        <f t="shared" si="0"/>
        <v>0</v>
      </c>
      <c r="R36" s="88"/>
    </row>
    <row r="37" spans="2:19" x14ac:dyDescent="0.2">
      <c r="B37" s="61"/>
      <c r="C37" s="16"/>
      <c r="D37" s="17"/>
      <c r="E37" s="50"/>
      <c r="F37" s="66"/>
      <c r="G37" s="51"/>
      <c r="H37" s="36"/>
      <c r="I37" s="37"/>
      <c r="J37" s="34"/>
      <c r="K37" s="34"/>
      <c r="L37" s="33"/>
      <c r="M37" s="93"/>
      <c r="N37" s="86"/>
      <c r="O37" s="94"/>
      <c r="P37" s="95">
        <f t="shared" si="0"/>
        <v>0</v>
      </c>
      <c r="R37" s="88"/>
    </row>
    <row r="38" spans="2:19" x14ac:dyDescent="0.2">
      <c r="B38" s="61"/>
      <c r="C38" s="16"/>
      <c r="D38" s="17"/>
      <c r="E38" s="50"/>
      <c r="F38" s="66"/>
      <c r="G38" s="51"/>
      <c r="H38" s="36"/>
      <c r="I38" s="37"/>
      <c r="J38" s="34"/>
      <c r="K38" s="34"/>
      <c r="L38" s="33"/>
      <c r="M38" s="93"/>
      <c r="N38" s="86"/>
      <c r="O38" s="94"/>
      <c r="P38" s="95">
        <f t="shared" si="0"/>
        <v>0</v>
      </c>
      <c r="R38" s="88"/>
    </row>
    <row r="39" spans="2:19" x14ac:dyDescent="0.2">
      <c r="B39" s="61"/>
      <c r="C39" s="16"/>
      <c r="D39" s="17"/>
      <c r="E39" s="50"/>
      <c r="F39" s="66"/>
      <c r="G39" s="51"/>
      <c r="H39" s="36"/>
      <c r="I39" s="37"/>
      <c r="J39" s="34"/>
      <c r="K39" s="34"/>
      <c r="L39" s="33"/>
      <c r="M39" s="93"/>
      <c r="N39" s="86"/>
      <c r="O39" s="94"/>
      <c r="P39" s="95">
        <f t="shared" si="0"/>
        <v>0</v>
      </c>
    </row>
    <row r="40" spans="2:19" x14ac:dyDescent="0.2">
      <c r="B40" s="61"/>
      <c r="C40" s="16"/>
      <c r="D40" s="17"/>
      <c r="E40" s="50"/>
      <c r="F40" s="66"/>
      <c r="G40" s="51"/>
      <c r="H40" s="36"/>
      <c r="I40" s="37"/>
      <c r="J40" s="34"/>
      <c r="K40" s="34"/>
      <c r="L40" s="33"/>
      <c r="M40" s="93"/>
      <c r="N40" s="86"/>
      <c r="O40" s="94"/>
      <c r="P40" s="95">
        <f t="shared" si="0"/>
        <v>0</v>
      </c>
    </row>
    <row r="41" spans="2:19" x14ac:dyDescent="0.2">
      <c r="B41" s="61"/>
      <c r="C41" s="16"/>
      <c r="D41" s="17"/>
      <c r="E41" s="50"/>
      <c r="F41" s="66"/>
      <c r="G41" s="51"/>
      <c r="H41" s="36"/>
      <c r="I41" s="37"/>
      <c r="J41" s="34"/>
      <c r="K41" s="34"/>
      <c r="L41" s="33"/>
      <c r="M41" s="93"/>
      <c r="N41" s="86"/>
      <c r="O41" s="94"/>
      <c r="P41" s="95">
        <f t="shared" si="0"/>
        <v>0</v>
      </c>
    </row>
    <row r="42" spans="2:19" x14ac:dyDescent="0.2">
      <c r="B42" s="61"/>
      <c r="C42" s="16"/>
      <c r="D42" s="17"/>
      <c r="E42" s="50"/>
      <c r="F42" s="66"/>
      <c r="G42" s="51"/>
      <c r="H42" s="36"/>
      <c r="I42" s="37"/>
      <c r="J42" s="34"/>
      <c r="K42" s="34"/>
      <c r="L42" s="33"/>
      <c r="M42" s="93"/>
      <c r="N42" s="86"/>
      <c r="O42" s="94"/>
      <c r="P42" s="95">
        <f t="shared" si="0"/>
        <v>0</v>
      </c>
    </row>
    <row r="43" spans="2:19" x14ac:dyDescent="0.2">
      <c r="B43" s="61"/>
      <c r="C43" s="16"/>
      <c r="D43" s="17"/>
      <c r="E43" s="50"/>
      <c r="F43" s="66"/>
      <c r="G43" s="51"/>
      <c r="H43" s="36"/>
      <c r="I43" s="37"/>
      <c r="J43" s="34"/>
      <c r="K43" s="34"/>
      <c r="L43" s="33"/>
      <c r="M43" s="33"/>
      <c r="N43" s="33"/>
      <c r="O43" s="40"/>
      <c r="P43" s="95">
        <f t="shared" si="0"/>
        <v>0</v>
      </c>
    </row>
    <row r="44" spans="2:19" x14ac:dyDescent="0.2">
      <c r="B44" s="61"/>
      <c r="C44" s="16"/>
      <c r="D44" s="17"/>
      <c r="E44" s="50"/>
      <c r="F44" s="66"/>
      <c r="G44" s="51"/>
      <c r="H44" s="36"/>
      <c r="I44" s="37"/>
      <c r="J44" s="34"/>
      <c r="K44" s="34"/>
      <c r="L44" s="33"/>
      <c r="M44" s="33"/>
      <c r="N44" s="33"/>
      <c r="O44" s="40"/>
      <c r="P44" s="95">
        <f t="shared" si="0"/>
        <v>0</v>
      </c>
    </row>
    <row r="45" spans="2:19" x14ac:dyDescent="0.2">
      <c r="B45" s="61"/>
      <c r="C45" s="16"/>
      <c r="D45" s="17"/>
      <c r="E45" s="50"/>
      <c r="F45" s="66"/>
      <c r="G45" s="51"/>
      <c r="H45" s="36"/>
      <c r="I45" s="37"/>
      <c r="J45" s="34"/>
      <c r="K45" s="34"/>
      <c r="L45" s="33"/>
      <c r="M45" s="33"/>
      <c r="N45" s="33"/>
      <c r="O45" s="40"/>
      <c r="P45" s="95">
        <f t="shared" si="0"/>
        <v>0</v>
      </c>
    </row>
    <row r="46" spans="2:19" x14ac:dyDescent="0.2">
      <c r="B46" s="61"/>
      <c r="C46" s="16"/>
      <c r="D46" s="17"/>
      <c r="E46" s="50"/>
      <c r="F46" s="66"/>
      <c r="G46" s="51"/>
      <c r="H46" s="36"/>
      <c r="I46" s="37"/>
      <c r="J46" s="34"/>
      <c r="K46" s="34"/>
      <c r="L46" s="33"/>
      <c r="M46" s="33"/>
      <c r="N46" s="33"/>
      <c r="O46" s="40"/>
      <c r="P46" s="95">
        <f t="shared" si="0"/>
        <v>0</v>
      </c>
    </row>
    <row r="47" spans="2:19" x14ac:dyDescent="0.2">
      <c r="B47" s="61"/>
      <c r="C47" s="16"/>
      <c r="D47" s="17"/>
      <c r="E47" s="50"/>
      <c r="F47" s="66"/>
      <c r="G47" s="51"/>
      <c r="H47" s="36"/>
      <c r="I47" s="37"/>
      <c r="J47" s="34"/>
      <c r="K47" s="34"/>
      <c r="L47" s="33"/>
      <c r="M47" s="33"/>
      <c r="N47" s="33"/>
      <c r="O47" s="40"/>
      <c r="P47" s="95">
        <f t="shared" si="0"/>
        <v>0</v>
      </c>
    </row>
    <row r="48" spans="2:19" x14ac:dyDescent="0.2">
      <c r="B48" s="61"/>
      <c r="C48" s="16"/>
      <c r="D48" s="17"/>
      <c r="E48" s="50"/>
      <c r="F48" s="66"/>
      <c r="G48" s="51"/>
      <c r="H48" s="36"/>
      <c r="I48" s="37"/>
      <c r="J48" s="34"/>
      <c r="K48" s="34"/>
      <c r="L48" s="33"/>
      <c r="M48" s="33"/>
      <c r="N48" s="33"/>
      <c r="O48" s="40"/>
      <c r="P48" s="95">
        <f t="shared" si="0"/>
        <v>0</v>
      </c>
      <c r="S48" s="81">
        <f>31-18</f>
        <v>13</v>
      </c>
    </row>
    <row r="49" spans="2:16" x14ac:dyDescent="0.2">
      <c r="B49" s="61"/>
      <c r="C49" s="16"/>
      <c r="D49" s="17"/>
      <c r="E49" s="50"/>
      <c r="F49" s="66"/>
      <c r="G49" s="51"/>
      <c r="H49" s="36"/>
      <c r="I49" s="37"/>
      <c r="J49" s="34"/>
      <c r="K49" s="34"/>
      <c r="L49" s="33"/>
      <c r="M49" s="33"/>
      <c r="N49" s="33"/>
      <c r="O49" s="40"/>
      <c r="P49" s="95">
        <f t="shared" si="0"/>
        <v>0</v>
      </c>
    </row>
    <row r="50" spans="2:16" x14ac:dyDescent="0.2">
      <c r="B50" s="61"/>
      <c r="C50" s="16"/>
      <c r="D50" s="17"/>
      <c r="E50" s="50"/>
      <c r="F50" s="66"/>
      <c r="G50" s="51"/>
      <c r="H50" s="36"/>
      <c r="I50" s="37"/>
      <c r="J50" s="34"/>
      <c r="K50" s="34"/>
      <c r="L50" s="33"/>
      <c r="M50" s="33"/>
      <c r="N50" s="33"/>
      <c r="O50" s="40"/>
      <c r="P50" s="95">
        <f t="shared" si="0"/>
        <v>0</v>
      </c>
    </row>
    <row r="51" spans="2:16" x14ac:dyDescent="0.2">
      <c r="B51" s="61"/>
      <c r="C51" s="16"/>
      <c r="D51" s="17"/>
      <c r="E51" s="50"/>
      <c r="F51" s="66"/>
      <c r="G51" s="51"/>
      <c r="H51" s="36"/>
      <c r="I51" s="37"/>
      <c r="J51" s="34"/>
      <c r="K51" s="34"/>
      <c r="L51" s="33"/>
      <c r="M51" s="33"/>
      <c r="N51" s="33"/>
      <c r="O51" s="40"/>
      <c r="P51" s="95">
        <f t="shared" si="0"/>
        <v>0</v>
      </c>
    </row>
    <row r="52" spans="2:16" x14ac:dyDescent="0.2">
      <c r="B52" s="61"/>
      <c r="C52" s="16"/>
      <c r="D52" s="17"/>
      <c r="E52" s="50"/>
      <c r="F52" s="66"/>
      <c r="G52" s="51"/>
      <c r="H52" s="36"/>
      <c r="I52" s="37"/>
      <c r="J52" s="34"/>
      <c r="K52" s="34"/>
      <c r="L52" s="33"/>
      <c r="M52" s="33"/>
      <c r="N52" s="33"/>
      <c r="O52" s="40"/>
      <c r="P52" s="95">
        <f t="shared" si="0"/>
        <v>0</v>
      </c>
    </row>
    <row r="53" spans="2:16" x14ac:dyDescent="0.2">
      <c r="B53" s="61"/>
      <c r="C53" s="16"/>
      <c r="D53" s="17"/>
      <c r="E53" s="50"/>
      <c r="F53" s="66"/>
      <c r="G53" s="51"/>
      <c r="H53" s="36"/>
      <c r="I53" s="37"/>
      <c r="J53" s="34"/>
      <c r="K53" s="34"/>
      <c r="L53" s="33"/>
      <c r="M53" s="33"/>
      <c r="N53" s="33"/>
      <c r="O53" s="40"/>
      <c r="P53" s="95">
        <f t="shared" si="0"/>
        <v>0</v>
      </c>
    </row>
    <row r="54" spans="2:16" x14ac:dyDescent="0.2">
      <c r="B54" s="61"/>
      <c r="C54" s="16"/>
      <c r="D54" s="17"/>
      <c r="E54" s="50"/>
      <c r="F54" s="66"/>
      <c r="G54" s="51"/>
      <c r="H54" s="36"/>
      <c r="I54" s="37"/>
      <c r="J54" s="34"/>
      <c r="K54" s="34"/>
      <c r="L54" s="33"/>
      <c r="M54" s="33"/>
      <c r="N54" s="33"/>
      <c r="O54" s="40"/>
      <c r="P54" s="95">
        <f t="shared" si="0"/>
        <v>0</v>
      </c>
    </row>
    <row r="55" spans="2:16" x14ac:dyDescent="0.2">
      <c r="B55" s="61"/>
      <c r="C55" s="16"/>
      <c r="D55" s="17"/>
      <c r="E55" s="50"/>
      <c r="F55" s="66"/>
      <c r="G55" s="51"/>
      <c r="H55" s="36"/>
      <c r="I55" s="37"/>
      <c r="J55" s="34"/>
      <c r="K55" s="34"/>
      <c r="L55" s="33"/>
      <c r="M55" s="33"/>
      <c r="N55" s="33"/>
      <c r="O55" s="40"/>
      <c r="P55" s="95">
        <f t="shared" si="0"/>
        <v>0</v>
      </c>
    </row>
    <row r="56" spans="2:16" x14ac:dyDescent="0.2">
      <c r="B56" s="61"/>
      <c r="C56" s="16"/>
      <c r="D56" s="17"/>
      <c r="E56" s="50"/>
      <c r="F56" s="66"/>
      <c r="G56" s="51"/>
      <c r="H56" s="36"/>
      <c r="I56" s="37"/>
      <c r="J56" s="34"/>
      <c r="K56" s="34"/>
      <c r="L56" s="33"/>
      <c r="M56" s="33"/>
      <c r="N56" s="33"/>
      <c r="O56" s="40"/>
      <c r="P56" s="95">
        <f t="shared" si="0"/>
        <v>0</v>
      </c>
    </row>
    <row r="57" spans="2:16" x14ac:dyDescent="0.2">
      <c r="B57" s="61"/>
      <c r="C57" s="16"/>
      <c r="D57" s="17"/>
      <c r="E57" s="50"/>
      <c r="F57" s="66"/>
      <c r="G57" s="51"/>
      <c r="H57" s="36"/>
      <c r="I57" s="37"/>
      <c r="J57" s="34"/>
      <c r="K57" s="34"/>
      <c r="L57" s="33"/>
      <c r="M57" s="33"/>
      <c r="N57" s="33"/>
      <c r="O57" s="40"/>
      <c r="P57" s="95">
        <f t="shared" si="0"/>
        <v>0</v>
      </c>
    </row>
    <row r="58" spans="2:16" x14ac:dyDescent="0.2">
      <c r="B58" s="61"/>
      <c r="C58" s="16"/>
      <c r="D58" s="17"/>
      <c r="E58" s="50"/>
      <c r="F58" s="66"/>
      <c r="G58" s="51"/>
      <c r="H58" s="36"/>
      <c r="I58" s="37"/>
      <c r="J58" s="34"/>
      <c r="K58" s="34"/>
      <c r="L58" s="33"/>
      <c r="M58" s="33"/>
      <c r="N58" s="33"/>
      <c r="O58" s="40"/>
      <c r="P58" s="95">
        <f t="shared" ref="P58:P97" si="2">IF(F58="",0,1/F58)</f>
        <v>0</v>
      </c>
    </row>
    <row r="59" spans="2:16" x14ac:dyDescent="0.2">
      <c r="B59" s="61"/>
      <c r="C59" s="16"/>
      <c r="D59" s="17"/>
      <c r="E59" s="50"/>
      <c r="F59" s="66"/>
      <c r="G59" s="51"/>
      <c r="H59" s="36"/>
      <c r="I59" s="37"/>
      <c r="J59" s="34"/>
      <c r="K59" s="34"/>
      <c r="L59" s="33"/>
      <c r="M59" s="33"/>
      <c r="N59" s="33"/>
      <c r="O59" s="40"/>
      <c r="P59" s="95">
        <f t="shared" si="2"/>
        <v>0</v>
      </c>
    </row>
    <row r="60" spans="2:16" x14ac:dyDescent="0.2">
      <c r="B60" s="61"/>
      <c r="C60" s="16"/>
      <c r="D60" s="17"/>
      <c r="E60" s="50"/>
      <c r="F60" s="66"/>
      <c r="G60" s="51"/>
      <c r="H60" s="36"/>
      <c r="I60" s="37"/>
      <c r="J60" s="34"/>
      <c r="K60" s="34"/>
      <c r="L60" s="33"/>
      <c r="M60" s="33"/>
      <c r="N60" s="33"/>
      <c r="O60" s="40"/>
      <c r="P60" s="95">
        <f t="shared" si="2"/>
        <v>0</v>
      </c>
    </row>
    <row r="61" spans="2:16" x14ac:dyDescent="0.2">
      <c r="B61" s="61"/>
      <c r="C61" s="16"/>
      <c r="D61" s="17"/>
      <c r="E61" s="50"/>
      <c r="F61" s="66"/>
      <c r="G61" s="51"/>
      <c r="H61" s="36"/>
      <c r="I61" s="37"/>
      <c r="J61" s="34"/>
      <c r="K61" s="34"/>
      <c r="L61" s="33"/>
      <c r="M61" s="33"/>
      <c r="N61" s="33"/>
      <c r="O61" s="40"/>
      <c r="P61" s="95">
        <f t="shared" si="2"/>
        <v>0</v>
      </c>
    </row>
    <row r="62" spans="2:16" x14ac:dyDescent="0.2">
      <c r="B62" s="61"/>
      <c r="C62" s="16"/>
      <c r="D62" s="17"/>
      <c r="E62" s="50"/>
      <c r="F62" s="66"/>
      <c r="G62" s="51"/>
      <c r="H62" s="36"/>
      <c r="I62" s="37"/>
      <c r="J62" s="34"/>
      <c r="K62" s="34"/>
      <c r="L62" s="33"/>
      <c r="M62" s="33"/>
      <c r="N62" s="33"/>
      <c r="O62" s="40"/>
      <c r="P62" s="95">
        <f t="shared" si="2"/>
        <v>0</v>
      </c>
    </row>
    <row r="63" spans="2:16" x14ac:dyDescent="0.2">
      <c r="B63" s="61"/>
      <c r="C63" s="16"/>
      <c r="D63" s="17"/>
      <c r="E63" s="50"/>
      <c r="F63" s="66"/>
      <c r="G63" s="51"/>
      <c r="H63" s="36"/>
      <c r="I63" s="37"/>
      <c r="J63" s="34"/>
      <c r="K63" s="34"/>
      <c r="L63" s="33"/>
      <c r="M63" s="33"/>
      <c r="N63" s="33"/>
      <c r="O63" s="40"/>
      <c r="P63" s="95">
        <f t="shared" si="2"/>
        <v>0</v>
      </c>
    </row>
    <row r="64" spans="2:16" x14ac:dyDescent="0.2">
      <c r="B64" s="61"/>
      <c r="C64" s="16"/>
      <c r="D64" s="17"/>
      <c r="E64" s="50"/>
      <c r="F64" s="66"/>
      <c r="G64" s="51"/>
      <c r="H64" s="36"/>
      <c r="I64" s="37"/>
      <c r="J64" s="34"/>
      <c r="K64" s="34"/>
      <c r="L64" s="33"/>
      <c r="M64" s="33"/>
      <c r="N64" s="33"/>
      <c r="O64" s="40"/>
      <c r="P64" s="95">
        <f t="shared" si="2"/>
        <v>0</v>
      </c>
    </row>
    <row r="65" spans="2:16" x14ac:dyDescent="0.2">
      <c r="B65" s="61"/>
      <c r="C65" s="16"/>
      <c r="D65" s="17"/>
      <c r="E65" s="50"/>
      <c r="F65" s="66"/>
      <c r="G65" s="51"/>
      <c r="H65" s="36"/>
      <c r="I65" s="37"/>
      <c r="J65" s="34"/>
      <c r="K65" s="34"/>
      <c r="L65" s="33"/>
      <c r="M65" s="33"/>
      <c r="N65" s="33"/>
      <c r="O65" s="40"/>
      <c r="P65" s="95">
        <f t="shared" si="2"/>
        <v>0</v>
      </c>
    </row>
    <row r="66" spans="2:16" x14ac:dyDescent="0.2">
      <c r="B66" s="61"/>
      <c r="C66" s="16"/>
      <c r="D66" s="17"/>
      <c r="E66" s="50"/>
      <c r="F66" s="66"/>
      <c r="G66" s="51"/>
      <c r="H66" s="36"/>
      <c r="I66" s="37"/>
      <c r="J66" s="34"/>
      <c r="K66" s="34"/>
      <c r="L66" s="33"/>
      <c r="M66" s="33"/>
      <c r="N66" s="33"/>
      <c r="O66" s="40"/>
      <c r="P66" s="95">
        <f t="shared" si="2"/>
        <v>0</v>
      </c>
    </row>
    <row r="67" spans="2:16" x14ac:dyDescent="0.2">
      <c r="B67" s="61"/>
      <c r="C67" s="16"/>
      <c r="D67" s="17"/>
      <c r="E67" s="50"/>
      <c r="F67" s="66"/>
      <c r="G67" s="51"/>
      <c r="H67" s="36"/>
      <c r="I67" s="37"/>
      <c r="J67" s="34"/>
      <c r="K67" s="34"/>
      <c r="L67" s="33"/>
      <c r="M67" s="33"/>
      <c r="N67" s="33"/>
      <c r="O67" s="40"/>
      <c r="P67" s="95">
        <f t="shared" si="2"/>
        <v>0</v>
      </c>
    </row>
    <row r="68" spans="2:16" x14ac:dyDescent="0.2">
      <c r="B68" s="61"/>
      <c r="C68" s="16"/>
      <c r="D68" s="17"/>
      <c r="E68" s="50"/>
      <c r="F68" s="66"/>
      <c r="G68" s="51"/>
      <c r="H68" s="36"/>
      <c r="I68" s="37"/>
      <c r="J68" s="34"/>
      <c r="K68" s="34"/>
      <c r="L68" s="33"/>
      <c r="M68" s="33"/>
      <c r="N68" s="33"/>
      <c r="O68" s="40"/>
      <c r="P68" s="95">
        <f t="shared" si="2"/>
        <v>0</v>
      </c>
    </row>
    <row r="69" spans="2:16" x14ac:dyDescent="0.2">
      <c r="B69" s="61"/>
      <c r="C69" s="16"/>
      <c r="D69" s="17"/>
      <c r="E69" s="50"/>
      <c r="F69" s="66"/>
      <c r="G69" s="51"/>
      <c r="H69" s="36"/>
      <c r="I69" s="37"/>
      <c r="J69" s="34"/>
      <c r="K69" s="34"/>
      <c r="L69" s="33"/>
      <c r="M69" s="33"/>
      <c r="N69" s="33"/>
      <c r="O69" s="40"/>
      <c r="P69" s="95">
        <f t="shared" si="2"/>
        <v>0</v>
      </c>
    </row>
    <row r="70" spans="2:16" x14ac:dyDescent="0.2">
      <c r="B70" s="61"/>
      <c r="C70" s="16"/>
      <c r="D70" s="17"/>
      <c r="E70" s="50"/>
      <c r="F70" s="66"/>
      <c r="G70" s="51"/>
      <c r="H70" s="36"/>
      <c r="I70" s="37"/>
      <c r="J70" s="34"/>
      <c r="K70" s="34"/>
      <c r="L70" s="33"/>
      <c r="M70" s="33"/>
      <c r="N70" s="33"/>
      <c r="O70" s="40"/>
      <c r="P70" s="95">
        <f t="shared" si="2"/>
        <v>0</v>
      </c>
    </row>
    <row r="71" spans="2:16" x14ac:dyDescent="0.2">
      <c r="B71" s="61"/>
      <c r="C71" s="16"/>
      <c r="D71" s="17"/>
      <c r="E71" s="50"/>
      <c r="F71" s="66"/>
      <c r="G71" s="51"/>
      <c r="H71" s="36"/>
      <c r="I71" s="37"/>
      <c r="J71" s="34"/>
      <c r="K71" s="34"/>
      <c r="L71" s="33"/>
      <c r="M71" s="33"/>
      <c r="N71" s="33"/>
      <c r="O71" s="40"/>
      <c r="P71" s="95">
        <f t="shared" si="2"/>
        <v>0</v>
      </c>
    </row>
    <row r="72" spans="2:16" x14ac:dyDescent="0.2">
      <c r="B72" s="61"/>
      <c r="C72" s="16"/>
      <c r="D72" s="17"/>
      <c r="E72" s="50"/>
      <c r="F72" s="66"/>
      <c r="G72" s="51"/>
      <c r="H72" s="36"/>
      <c r="I72" s="37"/>
      <c r="J72" s="34"/>
      <c r="K72" s="34"/>
      <c r="L72" s="33"/>
      <c r="M72" s="33"/>
      <c r="N72" s="33"/>
      <c r="O72" s="40"/>
      <c r="P72" s="95">
        <f t="shared" si="2"/>
        <v>0</v>
      </c>
    </row>
    <row r="73" spans="2:16" x14ac:dyDescent="0.2">
      <c r="B73" s="61"/>
      <c r="C73" s="16"/>
      <c r="D73" s="17"/>
      <c r="E73" s="50"/>
      <c r="F73" s="66"/>
      <c r="G73" s="51"/>
      <c r="H73" s="36"/>
      <c r="I73" s="37"/>
      <c r="J73" s="34"/>
      <c r="K73" s="34"/>
      <c r="L73" s="33"/>
      <c r="M73" s="33"/>
      <c r="N73" s="33"/>
      <c r="O73" s="40"/>
      <c r="P73" s="95">
        <f t="shared" si="2"/>
        <v>0</v>
      </c>
    </row>
    <row r="74" spans="2:16" x14ac:dyDescent="0.2">
      <c r="B74" s="61"/>
      <c r="C74" s="16"/>
      <c r="D74" s="17"/>
      <c r="E74" s="50"/>
      <c r="F74" s="66"/>
      <c r="G74" s="51"/>
      <c r="H74" s="36"/>
      <c r="I74" s="37"/>
      <c r="J74" s="34"/>
      <c r="K74" s="34"/>
      <c r="L74" s="33"/>
      <c r="M74" s="33"/>
      <c r="N74" s="33"/>
      <c r="O74" s="40"/>
      <c r="P74" s="95">
        <f t="shared" si="2"/>
        <v>0</v>
      </c>
    </row>
    <row r="75" spans="2:16" x14ac:dyDescent="0.2">
      <c r="B75" s="61"/>
      <c r="C75" s="16"/>
      <c r="D75" s="17"/>
      <c r="E75" s="50"/>
      <c r="F75" s="66"/>
      <c r="G75" s="51"/>
      <c r="H75" s="36"/>
      <c r="I75" s="37"/>
      <c r="J75" s="34"/>
      <c r="K75" s="34"/>
      <c r="L75" s="33"/>
      <c r="M75" s="33"/>
      <c r="N75" s="33"/>
      <c r="O75" s="40"/>
      <c r="P75" s="95">
        <f t="shared" si="2"/>
        <v>0</v>
      </c>
    </row>
    <row r="76" spans="2:16" x14ac:dyDescent="0.2">
      <c r="B76" s="61"/>
      <c r="C76" s="16"/>
      <c r="D76" s="17"/>
      <c r="E76" s="50"/>
      <c r="F76" s="66"/>
      <c r="G76" s="51"/>
      <c r="H76" s="36"/>
      <c r="I76" s="37"/>
      <c r="J76" s="34"/>
      <c r="K76" s="34"/>
      <c r="L76" s="33"/>
      <c r="M76" s="33"/>
      <c r="N76" s="33"/>
      <c r="O76" s="40"/>
      <c r="P76" s="95">
        <f t="shared" si="2"/>
        <v>0</v>
      </c>
    </row>
    <row r="77" spans="2:16" x14ac:dyDescent="0.2">
      <c r="B77" s="61"/>
      <c r="C77" s="16"/>
      <c r="D77" s="17"/>
      <c r="E77" s="50"/>
      <c r="F77" s="66"/>
      <c r="G77" s="51"/>
      <c r="H77" s="36"/>
      <c r="I77" s="37"/>
      <c r="J77" s="34"/>
      <c r="K77" s="34"/>
      <c r="O77" s="99"/>
      <c r="P77" s="95">
        <f t="shared" si="2"/>
        <v>0</v>
      </c>
    </row>
    <row r="78" spans="2:16" x14ac:dyDescent="0.2">
      <c r="B78" s="61"/>
      <c r="C78" s="16"/>
      <c r="D78" s="17"/>
      <c r="E78" s="50"/>
      <c r="F78" s="66"/>
      <c r="G78" s="51"/>
      <c r="H78" s="36"/>
      <c r="I78" s="37"/>
      <c r="J78" s="34"/>
      <c r="K78" s="34"/>
      <c r="L78" s="33"/>
      <c r="M78" s="33"/>
      <c r="N78" s="33"/>
      <c r="O78" s="40"/>
      <c r="P78" s="95">
        <f t="shared" si="2"/>
        <v>0</v>
      </c>
    </row>
    <row r="79" spans="2:16" x14ac:dyDescent="0.2">
      <c r="B79" s="61"/>
      <c r="C79" s="16"/>
      <c r="D79" s="17"/>
      <c r="E79" s="50"/>
      <c r="F79" s="66"/>
      <c r="G79" s="51"/>
      <c r="H79" s="36"/>
      <c r="I79" s="37"/>
      <c r="J79" s="34"/>
      <c r="K79" s="34"/>
      <c r="L79" s="33"/>
      <c r="M79" s="33"/>
      <c r="N79" s="33"/>
      <c r="O79" s="40"/>
      <c r="P79" s="95">
        <f t="shared" si="2"/>
        <v>0</v>
      </c>
    </row>
    <row r="80" spans="2:16" x14ac:dyDescent="0.2">
      <c r="B80" s="61"/>
      <c r="C80" s="16"/>
      <c r="D80" s="17"/>
      <c r="E80" s="50"/>
      <c r="F80" s="66"/>
      <c r="G80" s="51"/>
      <c r="H80" s="36"/>
      <c r="I80" s="37"/>
      <c r="J80" s="34"/>
      <c r="K80" s="34"/>
      <c r="L80" s="33"/>
      <c r="M80" s="33"/>
      <c r="N80" s="33"/>
      <c r="O80" s="40"/>
      <c r="P80" s="95">
        <f t="shared" si="2"/>
        <v>0</v>
      </c>
    </row>
    <row r="81" spans="2:16" x14ac:dyDescent="0.2">
      <c r="B81" s="61"/>
      <c r="C81" s="16"/>
      <c r="D81" s="17"/>
      <c r="E81" s="50"/>
      <c r="F81" s="66"/>
      <c r="G81" s="51"/>
      <c r="H81" s="36"/>
      <c r="I81" s="37"/>
      <c r="J81" s="34"/>
      <c r="K81" s="34"/>
      <c r="L81" s="33"/>
      <c r="M81" s="33"/>
      <c r="N81" s="33"/>
      <c r="O81" s="40"/>
      <c r="P81" s="95">
        <f t="shared" si="2"/>
        <v>0</v>
      </c>
    </row>
    <row r="82" spans="2:16" x14ac:dyDescent="0.2">
      <c r="B82" s="61"/>
      <c r="C82" s="16"/>
      <c r="D82" s="17"/>
      <c r="E82" s="50"/>
      <c r="F82" s="66"/>
      <c r="G82" s="51"/>
      <c r="H82" s="36"/>
      <c r="I82" s="37"/>
      <c r="J82" s="34"/>
      <c r="K82" s="34"/>
      <c r="L82" s="33"/>
      <c r="M82" s="33"/>
      <c r="N82" s="33"/>
      <c r="O82" s="40"/>
      <c r="P82" s="95">
        <f t="shared" si="2"/>
        <v>0</v>
      </c>
    </row>
    <row r="83" spans="2:16" x14ac:dyDescent="0.2">
      <c r="B83" s="61"/>
      <c r="C83" s="16"/>
      <c r="D83" s="17"/>
      <c r="E83" s="50"/>
      <c r="F83" s="66"/>
      <c r="G83" s="51"/>
      <c r="H83" s="36"/>
      <c r="I83" s="37"/>
      <c r="J83" s="34"/>
      <c r="K83" s="34"/>
      <c r="L83" s="33"/>
      <c r="M83" s="33"/>
      <c r="N83" s="33"/>
      <c r="O83" s="40"/>
      <c r="P83" s="95">
        <f t="shared" si="2"/>
        <v>0</v>
      </c>
    </row>
    <row r="84" spans="2:16" x14ac:dyDescent="0.2">
      <c r="B84" s="61"/>
      <c r="C84" s="16"/>
      <c r="D84" s="17"/>
      <c r="E84" s="50"/>
      <c r="F84" s="66"/>
      <c r="G84" s="51"/>
      <c r="H84" s="36"/>
      <c r="I84" s="37"/>
      <c r="J84" s="34"/>
      <c r="K84" s="34"/>
      <c r="L84" s="33"/>
      <c r="M84" s="33"/>
      <c r="N84" s="33"/>
      <c r="O84" s="40"/>
      <c r="P84" s="95">
        <f t="shared" si="2"/>
        <v>0</v>
      </c>
    </row>
    <row r="85" spans="2:16" x14ac:dyDescent="0.2">
      <c r="B85" s="61"/>
      <c r="C85" s="16"/>
      <c r="D85" s="17"/>
      <c r="E85" s="50"/>
      <c r="F85" s="66"/>
      <c r="G85" s="51"/>
      <c r="H85" s="36"/>
      <c r="I85" s="37"/>
      <c r="J85" s="34"/>
      <c r="K85" s="34"/>
      <c r="L85" s="33"/>
      <c r="M85" s="33"/>
      <c r="N85" s="33"/>
      <c r="O85" s="40"/>
      <c r="P85" s="95">
        <f t="shared" si="2"/>
        <v>0</v>
      </c>
    </row>
    <row r="86" spans="2:16" x14ac:dyDescent="0.2">
      <c r="B86" s="61"/>
      <c r="C86" s="16"/>
      <c r="D86" s="17"/>
      <c r="E86" s="50"/>
      <c r="F86" s="66"/>
      <c r="G86" s="51"/>
      <c r="H86" s="36"/>
      <c r="I86" s="37"/>
      <c r="J86" s="34"/>
      <c r="K86" s="34"/>
      <c r="L86" s="33"/>
      <c r="M86" s="33"/>
      <c r="N86" s="33"/>
      <c r="O86" s="40"/>
      <c r="P86" s="95">
        <f t="shared" si="2"/>
        <v>0</v>
      </c>
    </row>
    <row r="87" spans="2:16" x14ac:dyDescent="0.2">
      <c r="B87" s="61"/>
      <c r="C87" s="16"/>
      <c r="D87" s="17"/>
      <c r="E87" s="50"/>
      <c r="F87" s="66"/>
      <c r="G87" s="51"/>
      <c r="H87" s="36"/>
      <c r="I87" s="37"/>
      <c r="J87" s="34"/>
      <c r="K87" s="34"/>
      <c r="L87" s="33"/>
      <c r="M87" s="33"/>
      <c r="N87" s="33"/>
      <c r="O87" s="40"/>
      <c r="P87" s="95">
        <f t="shared" si="2"/>
        <v>0</v>
      </c>
    </row>
    <row r="88" spans="2:16" x14ac:dyDescent="0.2">
      <c r="B88" s="61"/>
      <c r="C88" s="16"/>
      <c r="D88" s="17"/>
      <c r="E88" s="50"/>
      <c r="F88" s="66"/>
      <c r="G88" s="51"/>
      <c r="H88" s="36"/>
      <c r="I88" s="37"/>
      <c r="J88" s="34"/>
      <c r="K88" s="34"/>
      <c r="L88" s="33"/>
      <c r="M88" s="33"/>
      <c r="N88" s="33"/>
      <c r="O88" s="40"/>
      <c r="P88" s="95">
        <f t="shared" si="2"/>
        <v>0</v>
      </c>
    </row>
    <row r="89" spans="2:16" x14ac:dyDescent="0.2">
      <c r="B89" s="61"/>
      <c r="C89" s="16"/>
      <c r="D89" s="17"/>
      <c r="E89" s="50"/>
      <c r="F89" s="66"/>
      <c r="G89" s="51"/>
      <c r="H89" s="36"/>
      <c r="I89" s="37"/>
      <c r="J89" s="34"/>
      <c r="K89" s="34"/>
      <c r="L89" s="33"/>
      <c r="M89" s="33"/>
      <c r="N89" s="33"/>
      <c r="O89" s="40"/>
      <c r="P89" s="95">
        <f t="shared" si="2"/>
        <v>0</v>
      </c>
    </row>
    <row r="90" spans="2:16" x14ac:dyDescent="0.2">
      <c r="B90" s="61"/>
      <c r="C90" s="16"/>
      <c r="D90" s="17"/>
      <c r="E90" s="50"/>
      <c r="F90" s="66"/>
      <c r="G90" s="51"/>
      <c r="H90" s="36"/>
      <c r="I90" s="37"/>
      <c r="J90" s="34"/>
      <c r="K90" s="34"/>
      <c r="L90" s="33"/>
      <c r="M90" s="33"/>
      <c r="N90" s="33"/>
      <c r="O90" s="40"/>
      <c r="P90" s="95">
        <f t="shared" si="2"/>
        <v>0</v>
      </c>
    </row>
    <row r="91" spans="2:16" x14ac:dyDescent="0.2">
      <c r="B91" s="61"/>
      <c r="C91" s="16"/>
      <c r="D91" s="17"/>
      <c r="E91" s="50"/>
      <c r="F91" s="66"/>
      <c r="G91" s="51"/>
      <c r="H91" s="36"/>
      <c r="I91" s="37"/>
      <c r="J91" s="34"/>
      <c r="K91" s="34"/>
      <c r="L91" s="33"/>
      <c r="M91" s="33"/>
      <c r="N91" s="33"/>
      <c r="O91" s="40"/>
      <c r="P91" s="95">
        <f t="shared" si="2"/>
        <v>0</v>
      </c>
    </row>
    <row r="92" spans="2:16" x14ac:dyDescent="0.2">
      <c r="B92" s="61"/>
      <c r="C92" s="16"/>
      <c r="D92" s="17"/>
      <c r="E92" s="50"/>
      <c r="F92" s="66"/>
      <c r="G92" s="51"/>
      <c r="H92" s="36"/>
      <c r="I92" s="37"/>
      <c r="J92" s="34"/>
      <c r="K92" s="34"/>
      <c r="L92" s="33"/>
      <c r="M92" s="33"/>
      <c r="N92" s="33"/>
      <c r="O92" s="40"/>
      <c r="P92" s="95">
        <f t="shared" si="2"/>
        <v>0</v>
      </c>
    </row>
    <row r="93" spans="2:16" x14ac:dyDescent="0.2">
      <c r="B93" s="61"/>
      <c r="C93" s="16"/>
      <c r="D93" s="17"/>
      <c r="E93" s="50"/>
      <c r="F93" s="66"/>
      <c r="G93" s="51"/>
      <c r="H93" s="36"/>
      <c r="I93" s="37"/>
      <c r="J93" s="34"/>
      <c r="K93" s="34"/>
      <c r="L93" s="33"/>
      <c r="M93" s="33"/>
      <c r="N93" s="33"/>
      <c r="O93" s="40"/>
      <c r="P93" s="95">
        <f t="shared" si="2"/>
        <v>0</v>
      </c>
    </row>
    <row r="94" spans="2:16" x14ac:dyDescent="0.2">
      <c r="B94" s="61"/>
      <c r="C94" s="16"/>
      <c r="D94" s="17"/>
      <c r="E94" s="50"/>
      <c r="F94" s="66"/>
      <c r="G94" s="51"/>
      <c r="H94" s="36"/>
      <c r="I94" s="37"/>
      <c r="J94" s="34"/>
      <c r="K94" s="34"/>
      <c r="L94" s="33"/>
      <c r="M94" s="33"/>
      <c r="N94" s="33"/>
      <c r="O94" s="40"/>
      <c r="P94" s="95">
        <f t="shared" si="2"/>
        <v>0</v>
      </c>
    </row>
    <row r="95" spans="2:16" x14ac:dyDescent="0.2">
      <c r="B95" s="61"/>
      <c r="C95" s="16"/>
      <c r="D95" s="17"/>
      <c r="E95" s="50"/>
      <c r="F95" s="66"/>
      <c r="G95" s="51"/>
      <c r="H95" s="36"/>
      <c r="I95" s="37"/>
      <c r="J95" s="34"/>
      <c r="K95" s="34"/>
      <c r="L95" s="33"/>
      <c r="M95" s="33"/>
      <c r="N95" s="33"/>
      <c r="O95" s="40"/>
      <c r="P95" s="95">
        <f t="shared" si="2"/>
        <v>0</v>
      </c>
    </row>
    <row r="96" spans="2:16" x14ac:dyDescent="0.2">
      <c r="B96" s="62"/>
      <c r="C96" s="63"/>
      <c r="D96" s="64"/>
      <c r="E96" s="65"/>
      <c r="F96" s="67"/>
      <c r="G96" s="52"/>
      <c r="H96" s="53"/>
      <c r="I96" s="54"/>
      <c r="J96" s="55"/>
      <c r="K96" s="55"/>
      <c r="L96" s="41"/>
      <c r="M96" s="41"/>
      <c r="N96" s="41"/>
      <c r="O96" s="42"/>
      <c r="P96" s="95">
        <f t="shared" si="2"/>
        <v>0</v>
      </c>
    </row>
    <row r="97" spans="2:17" ht="15.75" x14ac:dyDescent="0.25">
      <c r="B97" s="33"/>
      <c r="O97" s="39"/>
      <c r="P97" s="95">
        <f t="shared" si="2"/>
        <v>0</v>
      </c>
    </row>
    <row r="98" spans="2:17" x14ac:dyDescent="0.2">
      <c r="B98" s="33"/>
      <c r="N98" s="80"/>
      <c r="O98" s="80"/>
    </row>
    <row r="99" spans="2:17" ht="15.75" x14ac:dyDescent="0.25">
      <c r="M99" s="78"/>
      <c r="N99" s="38" t="s">
        <v>19</v>
      </c>
      <c r="O99" s="78"/>
    </row>
    <row r="100" spans="2:17" ht="15.75" thickBot="1" x14ac:dyDescent="0.25">
      <c r="B100" s="82"/>
    </row>
    <row r="101" spans="2:17" x14ac:dyDescent="0.2">
      <c r="B101" s="82"/>
      <c r="P101" s="79"/>
    </row>
    <row r="102" spans="2:17" x14ac:dyDescent="0.2">
      <c r="B102" s="82"/>
    </row>
    <row r="103" spans="2:17" ht="18" x14ac:dyDescent="0.2">
      <c r="B103" s="82"/>
      <c r="E103" s="109" t="str">
        <f>+E3</f>
        <v>RESULTADOS DE ENSAYO CROSSHOLE SISMICO</v>
      </c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83"/>
      <c r="Q103" s="84"/>
    </row>
    <row r="104" spans="2:17" x14ac:dyDescent="0.2">
      <c r="B104" s="82"/>
    </row>
    <row r="105" spans="2:17" ht="15.75" x14ac:dyDescent="0.25">
      <c r="B105" s="82"/>
      <c r="C105" s="110" t="s">
        <v>1</v>
      </c>
      <c r="D105" s="111"/>
      <c r="E105" s="111"/>
    </row>
    <row r="106" spans="2:17" ht="15.75" x14ac:dyDescent="0.25">
      <c r="B106" s="82"/>
      <c r="C106" s="85"/>
      <c r="D106" s="18"/>
      <c r="E106" s="18"/>
    </row>
    <row r="107" spans="2:17" ht="15.75" customHeight="1" x14ac:dyDescent="0.2">
      <c r="B107" s="48" t="s">
        <v>2</v>
      </c>
      <c r="C107" s="112" t="str">
        <f>+C7</f>
        <v>Puerto Manzanillo-RD LOI (SBC)</v>
      </c>
      <c r="D107" s="112"/>
      <c r="E107" s="112"/>
      <c r="F107" s="112"/>
      <c r="G107" s="59"/>
      <c r="H107" s="113" t="s">
        <v>40</v>
      </c>
      <c r="I107" s="113"/>
      <c r="J107" s="113"/>
      <c r="K107" s="113"/>
      <c r="L107" s="103">
        <f>+L7</f>
        <v>45566</v>
      </c>
      <c r="N107" s="86"/>
      <c r="O107" s="86"/>
    </row>
    <row r="108" spans="2:17" ht="15.75" customHeight="1" x14ac:dyDescent="0.25">
      <c r="B108" s="48" t="s">
        <v>4</v>
      </c>
      <c r="C108" s="108" t="str">
        <f>+C8</f>
        <v>SBC</v>
      </c>
      <c r="D108" s="108"/>
      <c r="E108" s="108"/>
      <c r="F108" s="87"/>
      <c r="G108" s="87"/>
      <c r="H108" s="113" t="s">
        <v>3</v>
      </c>
      <c r="I108" s="113"/>
      <c r="J108" s="113"/>
      <c r="K108" s="113"/>
      <c r="L108" s="59">
        <f>+L8</f>
        <v>50</v>
      </c>
      <c r="M108" s="86"/>
      <c r="N108" s="60"/>
      <c r="O108" s="60"/>
      <c r="P108" s="6"/>
      <c r="Q108" s="7"/>
    </row>
    <row r="109" spans="2:17" ht="15.75" x14ac:dyDescent="0.25">
      <c r="B109" s="102" t="s">
        <v>45</v>
      </c>
      <c r="D109" s="80" t="str">
        <f>+D9</f>
        <v>0994-03</v>
      </c>
      <c r="F109" s="33"/>
      <c r="G109" s="33"/>
      <c r="H109" s="113"/>
      <c r="I109" s="113"/>
      <c r="J109" s="113"/>
      <c r="K109" s="113"/>
      <c r="L109" s="88"/>
      <c r="M109" s="86"/>
      <c r="N109" s="75"/>
      <c r="O109" s="75"/>
      <c r="P109" s="89"/>
      <c r="Q109" s="90"/>
    </row>
    <row r="110" spans="2:17" ht="15.75" x14ac:dyDescent="0.25">
      <c r="B110" s="49" t="s">
        <v>6</v>
      </c>
      <c r="C110" s="108" t="str">
        <f>+C10</f>
        <v>JJ</v>
      </c>
      <c r="D110" s="108"/>
      <c r="E110" s="108"/>
      <c r="F110" s="60"/>
      <c r="G110" s="60"/>
      <c r="M110" s="91"/>
      <c r="N110" s="60"/>
      <c r="O110" s="60"/>
      <c r="P110" s="89"/>
      <c r="Q110" s="90"/>
    </row>
    <row r="111" spans="2:17" ht="15.75" x14ac:dyDescent="0.25">
      <c r="B111" s="49" t="s">
        <v>8</v>
      </c>
      <c r="C111" s="120" t="str">
        <f>+C11</f>
        <v>JJ</v>
      </c>
      <c r="D111" s="120"/>
      <c r="E111" s="120"/>
      <c r="F111" s="60"/>
      <c r="G111" s="60"/>
      <c r="M111" s="60"/>
      <c r="N111" s="60"/>
      <c r="O111" s="60"/>
      <c r="P111" s="89"/>
      <c r="Q111" s="90"/>
    </row>
    <row r="112" spans="2:17" ht="15.75" x14ac:dyDescent="0.25">
      <c r="B112" s="121" t="s">
        <v>20</v>
      </c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</row>
    <row r="113" spans="2:20" ht="81.75" customHeight="1" x14ac:dyDescent="0.2">
      <c r="B113" s="43"/>
      <c r="C113" s="44"/>
      <c r="D113" s="44"/>
      <c r="E113" s="44"/>
      <c r="F113" s="44"/>
      <c r="G113" s="44"/>
      <c r="H113" s="44"/>
      <c r="I113" s="44"/>
      <c r="J113" s="44"/>
      <c r="K113" s="44"/>
      <c r="L113" s="114"/>
      <c r="M113" s="114"/>
      <c r="N113" s="114"/>
      <c r="O113" s="114"/>
    </row>
    <row r="114" spans="2:20" ht="15.75" x14ac:dyDescent="0.25">
      <c r="B114" s="45"/>
      <c r="C114" s="18"/>
      <c r="D114" s="18"/>
      <c r="E114" s="18"/>
      <c r="F114" s="18"/>
      <c r="G114" s="18"/>
      <c r="H114" s="18"/>
      <c r="I114" s="18"/>
      <c r="J114" s="18"/>
      <c r="K114" s="18"/>
      <c r="L114" s="115"/>
      <c r="M114" s="115"/>
      <c r="N114" s="115"/>
      <c r="O114" s="115"/>
      <c r="P114" s="18"/>
      <c r="S114" s="92"/>
      <c r="T114" s="80"/>
    </row>
    <row r="115" spans="2:20" ht="15.75" x14ac:dyDescent="0.25">
      <c r="B115" s="46"/>
      <c r="C115" s="34"/>
      <c r="D115" s="35"/>
      <c r="E115" s="36"/>
      <c r="F115" s="37"/>
      <c r="G115" s="35"/>
      <c r="H115" s="35"/>
      <c r="I115" s="37"/>
      <c r="J115" s="34"/>
      <c r="K115" s="34"/>
      <c r="L115" s="33"/>
      <c r="M115" s="93"/>
      <c r="N115" s="86"/>
      <c r="O115" s="86"/>
      <c r="P115" s="95"/>
      <c r="S115" s="92"/>
      <c r="T115" s="96"/>
    </row>
    <row r="116" spans="2:20" ht="15.75" x14ac:dyDescent="0.25">
      <c r="B116" s="46"/>
      <c r="C116" s="34"/>
      <c r="D116" s="35"/>
      <c r="E116" s="36"/>
      <c r="F116" s="37"/>
      <c r="G116" s="35"/>
      <c r="H116" s="36"/>
      <c r="I116" s="37"/>
      <c r="J116" s="34"/>
      <c r="K116" s="34"/>
      <c r="L116" s="33"/>
      <c r="M116" s="93"/>
      <c r="N116" s="86"/>
      <c r="O116" s="86"/>
      <c r="P116" s="95"/>
      <c r="S116" s="18"/>
      <c r="T116" s="97"/>
    </row>
    <row r="117" spans="2:20" x14ac:dyDescent="0.2">
      <c r="B117" s="46"/>
      <c r="C117" s="34"/>
      <c r="D117" s="35"/>
      <c r="E117" s="36"/>
      <c r="F117" s="37"/>
      <c r="G117" s="35"/>
      <c r="H117" s="36"/>
      <c r="I117" s="37"/>
      <c r="J117" s="34"/>
      <c r="K117" s="34"/>
      <c r="L117" s="33"/>
      <c r="M117" s="93"/>
      <c r="N117" s="86"/>
      <c r="O117" s="86"/>
      <c r="P117" s="95"/>
      <c r="R117" s="98"/>
    </row>
    <row r="118" spans="2:20" x14ac:dyDescent="0.2">
      <c r="B118" s="46"/>
      <c r="C118" s="34"/>
      <c r="D118" s="35"/>
      <c r="E118" s="36"/>
      <c r="F118" s="37"/>
      <c r="G118" s="35"/>
      <c r="H118" s="36"/>
      <c r="I118" s="37"/>
      <c r="J118" s="34"/>
      <c r="K118" s="34"/>
      <c r="L118" s="33"/>
      <c r="M118" s="93"/>
      <c r="N118" s="86"/>
      <c r="O118" s="86"/>
      <c r="P118" s="95"/>
    </row>
    <row r="119" spans="2:20" x14ac:dyDescent="0.2">
      <c r="B119" s="46"/>
      <c r="C119" s="34"/>
      <c r="D119" s="35"/>
      <c r="E119" s="36"/>
      <c r="F119" s="37"/>
      <c r="G119" s="35"/>
      <c r="H119" s="36"/>
      <c r="I119" s="37"/>
      <c r="J119" s="34"/>
      <c r="K119" s="34"/>
      <c r="L119" s="33"/>
      <c r="M119" s="93"/>
      <c r="N119" s="86"/>
      <c r="O119" s="86"/>
      <c r="P119" s="95"/>
    </row>
    <row r="120" spans="2:20" x14ac:dyDescent="0.2">
      <c r="B120" s="46"/>
      <c r="C120" s="34"/>
      <c r="D120" s="35"/>
      <c r="E120" s="36"/>
      <c r="F120" s="37"/>
      <c r="G120" s="35"/>
      <c r="H120" s="36"/>
      <c r="I120" s="37"/>
      <c r="J120" s="34"/>
      <c r="K120" s="34"/>
      <c r="L120" s="33"/>
      <c r="M120" s="93"/>
      <c r="N120" s="86"/>
      <c r="O120" s="86"/>
      <c r="P120" s="95"/>
      <c r="R120" s="98"/>
    </row>
    <row r="121" spans="2:20" x14ac:dyDescent="0.2">
      <c r="B121" s="46"/>
      <c r="C121" s="34"/>
      <c r="D121" s="35"/>
      <c r="E121" s="36"/>
      <c r="F121" s="37"/>
      <c r="G121" s="35"/>
      <c r="H121" s="36"/>
      <c r="I121" s="37"/>
      <c r="J121" s="34"/>
      <c r="K121" s="34"/>
      <c r="L121" s="33"/>
      <c r="M121" s="93"/>
      <c r="N121" s="86"/>
      <c r="O121" s="86"/>
      <c r="P121" s="95"/>
      <c r="R121" s="80"/>
    </row>
    <row r="122" spans="2:20" x14ac:dyDescent="0.2">
      <c r="B122" s="46"/>
      <c r="C122" s="34"/>
      <c r="D122" s="35"/>
      <c r="E122" s="36"/>
      <c r="F122" s="37"/>
      <c r="G122" s="35"/>
      <c r="H122" s="36"/>
      <c r="I122" s="37"/>
      <c r="J122" s="34"/>
      <c r="K122" s="34"/>
      <c r="L122" s="33"/>
      <c r="M122" s="93"/>
      <c r="N122" s="86"/>
      <c r="O122" s="86"/>
      <c r="P122" s="95"/>
      <c r="R122" s="80"/>
    </row>
    <row r="123" spans="2:20" x14ac:dyDescent="0.2">
      <c r="B123" s="46"/>
      <c r="C123" s="34"/>
      <c r="D123" s="35"/>
      <c r="E123" s="36"/>
      <c r="F123" s="37"/>
      <c r="G123" s="35"/>
      <c r="H123" s="36"/>
      <c r="I123" s="37"/>
      <c r="J123" s="34"/>
      <c r="K123" s="34"/>
      <c r="L123" s="33"/>
      <c r="M123" s="93"/>
      <c r="N123" s="86"/>
      <c r="O123" s="86"/>
      <c r="P123" s="95"/>
      <c r="R123" s="80"/>
    </row>
    <row r="124" spans="2:20" x14ac:dyDescent="0.2">
      <c r="B124" s="46"/>
      <c r="C124" s="34"/>
      <c r="D124" s="35"/>
      <c r="E124" s="36"/>
      <c r="F124" s="37"/>
      <c r="G124" s="35"/>
      <c r="H124" s="36"/>
      <c r="I124" s="37"/>
      <c r="J124" s="34"/>
      <c r="K124" s="34"/>
      <c r="L124" s="33"/>
      <c r="M124" s="93"/>
      <c r="N124" s="86"/>
      <c r="O124" s="86"/>
      <c r="P124" s="95"/>
      <c r="R124" s="80"/>
    </row>
    <row r="125" spans="2:20" x14ac:dyDescent="0.2">
      <c r="B125" s="46"/>
      <c r="C125" s="34"/>
      <c r="D125" s="35"/>
      <c r="E125" s="36"/>
      <c r="F125" s="37"/>
      <c r="G125" s="35"/>
      <c r="H125" s="36"/>
      <c r="I125" s="37"/>
      <c r="J125" s="34"/>
      <c r="K125" s="34"/>
      <c r="L125" s="33"/>
      <c r="M125" s="93"/>
      <c r="N125" s="86"/>
      <c r="O125" s="86"/>
      <c r="P125" s="95"/>
      <c r="R125" s="80"/>
    </row>
    <row r="126" spans="2:20" x14ac:dyDescent="0.2">
      <c r="B126" s="46"/>
      <c r="C126" s="34"/>
      <c r="D126" s="35"/>
      <c r="E126" s="36"/>
      <c r="F126" s="37"/>
      <c r="G126" s="35"/>
      <c r="H126" s="36"/>
      <c r="I126" s="37"/>
      <c r="J126" s="34"/>
      <c r="K126" s="34"/>
      <c r="L126" s="33"/>
      <c r="M126" s="93"/>
      <c r="N126" s="86"/>
      <c r="O126" s="86"/>
      <c r="P126" s="95"/>
      <c r="R126" s="80"/>
    </row>
    <row r="127" spans="2:20" x14ac:dyDescent="0.2">
      <c r="B127" s="46"/>
      <c r="C127" s="34"/>
      <c r="D127" s="35"/>
      <c r="E127" s="36"/>
      <c r="F127" s="37"/>
      <c r="G127" s="35"/>
      <c r="H127" s="36"/>
      <c r="I127" s="37"/>
      <c r="J127" s="34"/>
      <c r="K127" s="34"/>
      <c r="L127" s="33"/>
      <c r="M127" s="93"/>
      <c r="N127" s="86"/>
      <c r="O127" s="86"/>
      <c r="P127" s="95"/>
      <c r="R127" s="80"/>
    </row>
    <row r="128" spans="2:20" x14ac:dyDescent="0.2">
      <c r="B128" s="46"/>
      <c r="C128" s="34"/>
      <c r="D128" s="35"/>
      <c r="E128" s="36"/>
      <c r="F128" s="37"/>
      <c r="G128" s="35"/>
      <c r="H128" s="36"/>
      <c r="I128" s="37"/>
      <c r="J128" s="34"/>
      <c r="K128" s="34"/>
      <c r="L128" s="33"/>
      <c r="M128" s="93"/>
      <c r="N128" s="86"/>
      <c r="O128" s="86"/>
      <c r="P128" s="95"/>
      <c r="R128" s="80"/>
    </row>
    <row r="129" spans="2:18" x14ac:dyDescent="0.2">
      <c r="B129" s="46"/>
      <c r="C129" s="34"/>
      <c r="D129" s="35"/>
      <c r="E129" s="36"/>
      <c r="F129" s="37"/>
      <c r="G129" s="35"/>
      <c r="H129" s="36"/>
      <c r="I129" s="37"/>
      <c r="J129" s="34"/>
      <c r="K129" s="34"/>
      <c r="L129" s="33"/>
      <c r="M129" s="93"/>
      <c r="N129" s="86"/>
      <c r="O129" s="86"/>
      <c r="P129" s="95"/>
      <c r="R129" s="80"/>
    </row>
    <row r="130" spans="2:18" x14ac:dyDescent="0.2">
      <c r="B130" s="46"/>
      <c r="C130" s="34"/>
      <c r="D130" s="35"/>
      <c r="E130" s="36"/>
      <c r="F130" s="37"/>
      <c r="G130" s="35"/>
      <c r="H130" s="36"/>
      <c r="I130" s="37"/>
      <c r="J130" s="34"/>
      <c r="K130" s="34"/>
      <c r="L130" s="33"/>
      <c r="M130" s="93"/>
      <c r="N130" s="86"/>
      <c r="O130" s="86"/>
      <c r="P130" s="95"/>
      <c r="R130" s="80"/>
    </row>
    <row r="131" spans="2:18" x14ac:dyDescent="0.2">
      <c r="B131" s="46"/>
      <c r="C131" s="34"/>
      <c r="D131" s="35"/>
      <c r="E131" s="36"/>
      <c r="F131" s="37"/>
      <c r="G131" s="35"/>
      <c r="H131" s="36"/>
      <c r="I131" s="37"/>
      <c r="J131" s="34"/>
      <c r="K131" s="34"/>
      <c r="L131" s="33"/>
      <c r="M131" s="93"/>
      <c r="N131" s="86"/>
      <c r="O131" s="86"/>
      <c r="P131" s="95"/>
      <c r="R131" s="80"/>
    </row>
    <row r="132" spans="2:18" x14ac:dyDescent="0.2">
      <c r="B132" s="46"/>
      <c r="C132" s="34"/>
      <c r="D132" s="35"/>
      <c r="E132" s="36"/>
      <c r="F132" s="37"/>
      <c r="G132" s="35"/>
      <c r="H132" s="36"/>
      <c r="I132" s="37"/>
      <c r="J132" s="34"/>
      <c r="K132" s="34"/>
      <c r="L132" s="33"/>
      <c r="M132" s="93"/>
      <c r="N132" s="86"/>
      <c r="O132" s="86"/>
      <c r="P132" s="95"/>
      <c r="R132" s="80"/>
    </row>
    <row r="133" spans="2:18" x14ac:dyDescent="0.2">
      <c r="B133" s="46"/>
      <c r="C133" s="34"/>
      <c r="D133" s="35"/>
      <c r="E133" s="36"/>
      <c r="F133" s="37"/>
      <c r="G133" s="35"/>
      <c r="H133" s="36"/>
      <c r="I133" s="37"/>
      <c r="J133" s="34"/>
      <c r="K133" s="34"/>
      <c r="L133" s="33"/>
      <c r="M133" s="93"/>
      <c r="N133" s="86"/>
      <c r="O133" s="86"/>
      <c r="P133" s="95"/>
    </row>
    <row r="134" spans="2:18" x14ac:dyDescent="0.2">
      <c r="B134" s="46"/>
      <c r="C134" s="34"/>
      <c r="D134" s="35"/>
      <c r="E134" s="36"/>
      <c r="F134" s="37"/>
      <c r="G134" s="35"/>
      <c r="H134" s="36"/>
      <c r="I134" s="37"/>
      <c r="J134" s="34"/>
      <c r="K134" s="34"/>
      <c r="L134" s="33"/>
      <c r="M134" s="93"/>
      <c r="N134" s="86"/>
      <c r="O134" s="86"/>
      <c r="P134" s="95"/>
    </row>
    <row r="135" spans="2:18" x14ac:dyDescent="0.2">
      <c r="B135" s="46"/>
      <c r="C135" s="34"/>
      <c r="D135" s="35"/>
      <c r="E135" s="36"/>
      <c r="F135" s="37"/>
      <c r="G135" s="35"/>
      <c r="H135" s="36"/>
      <c r="I135" s="37"/>
      <c r="J135" s="34"/>
      <c r="K135" s="34"/>
      <c r="L135" s="33"/>
      <c r="M135" s="33"/>
      <c r="N135" s="33"/>
      <c r="O135" s="33"/>
      <c r="P135" s="95"/>
    </row>
    <row r="136" spans="2:18" ht="15.75" customHeight="1" x14ac:dyDescent="0.2">
      <c r="B136" s="116"/>
      <c r="C136" s="117"/>
      <c r="D136" s="117"/>
      <c r="E136" s="117"/>
      <c r="F136" s="117"/>
      <c r="G136" s="117"/>
      <c r="H136" s="117"/>
      <c r="I136" s="117"/>
      <c r="J136" s="117"/>
      <c r="K136" s="117"/>
      <c r="L136" s="117"/>
      <c r="M136" s="117"/>
      <c r="N136" s="117"/>
      <c r="O136" s="117"/>
      <c r="P136" s="95"/>
    </row>
    <row r="137" spans="2:18" ht="15.75" customHeight="1" x14ac:dyDescent="0.2">
      <c r="B137" s="118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95"/>
    </row>
    <row r="138" spans="2:18" ht="18.75" customHeight="1" x14ac:dyDescent="0.2">
      <c r="B138" s="104" t="s">
        <v>39</v>
      </c>
      <c r="C138" s="105"/>
      <c r="D138" s="105"/>
      <c r="E138" s="105"/>
      <c r="F138" s="105"/>
      <c r="G138" s="105"/>
      <c r="H138" s="105"/>
      <c r="I138" s="105"/>
      <c r="J138" s="105"/>
      <c r="K138" s="105"/>
      <c r="L138" s="105"/>
      <c r="M138" s="105"/>
      <c r="N138" s="105"/>
      <c r="O138" s="106"/>
      <c r="P138" s="95"/>
    </row>
    <row r="139" spans="2:18" x14ac:dyDescent="0.2">
      <c r="B139" s="68"/>
      <c r="C139" s="69"/>
      <c r="D139" s="70"/>
      <c r="E139" s="71"/>
      <c r="F139" s="72"/>
      <c r="G139" s="70"/>
      <c r="H139" s="71"/>
      <c r="I139" s="72"/>
      <c r="J139" s="69"/>
      <c r="K139" s="69"/>
      <c r="L139" s="73"/>
      <c r="M139" s="73"/>
      <c r="N139" s="73"/>
      <c r="O139" s="74"/>
      <c r="P139" s="95"/>
    </row>
    <row r="140" spans="2:18" x14ac:dyDescent="0.2">
      <c r="B140" s="46"/>
      <c r="C140" s="34"/>
      <c r="D140" s="35"/>
      <c r="E140" s="36"/>
      <c r="F140" s="37"/>
      <c r="G140" s="35"/>
      <c r="H140" s="36"/>
      <c r="I140" s="37"/>
      <c r="J140" s="34"/>
      <c r="K140" s="34"/>
      <c r="L140" s="33"/>
      <c r="M140" s="33"/>
      <c r="N140" s="33"/>
      <c r="O140" s="40"/>
      <c r="P140" s="95"/>
    </row>
    <row r="141" spans="2:18" x14ac:dyDescent="0.2">
      <c r="B141" s="46"/>
      <c r="C141" s="34"/>
      <c r="D141" s="35"/>
      <c r="E141" s="36"/>
      <c r="F141" s="37"/>
      <c r="G141" s="35"/>
      <c r="H141" s="36"/>
      <c r="I141" s="37"/>
      <c r="J141" s="34"/>
      <c r="K141" s="34"/>
      <c r="L141" s="33"/>
      <c r="M141" s="33"/>
      <c r="N141" s="33"/>
      <c r="O141" s="40"/>
      <c r="P141" s="95"/>
    </row>
    <row r="142" spans="2:18" x14ac:dyDescent="0.2">
      <c r="B142" s="46"/>
      <c r="C142" s="34"/>
      <c r="D142" s="35"/>
      <c r="E142" s="36"/>
      <c r="F142" s="37"/>
      <c r="G142" s="35"/>
      <c r="H142" s="36"/>
      <c r="I142" s="37"/>
      <c r="J142" s="34"/>
      <c r="K142" s="34"/>
      <c r="L142" s="33"/>
      <c r="M142" s="33"/>
      <c r="N142" s="33"/>
      <c r="O142" s="40"/>
      <c r="P142" s="95"/>
    </row>
    <row r="143" spans="2:18" x14ac:dyDescent="0.2">
      <c r="B143" s="46"/>
      <c r="C143" s="34"/>
      <c r="D143" s="35"/>
      <c r="E143" s="36"/>
      <c r="F143" s="37"/>
      <c r="G143" s="35"/>
      <c r="H143" s="36"/>
      <c r="I143" s="37"/>
      <c r="J143" s="34"/>
      <c r="K143" s="34"/>
      <c r="L143" s="33"/>
      <c r="M143" s="33"/>
      <c r="N143" s="33"/>
      <c r="O143" s="40"/>
      <c r="P143" s="95"/>
    </row>
    <row r="144" spans="2:18" x14ac:dyDescent="0.2">
      <c r="B144" s="46"/>
      <c r="C144" s="34"/>
      <c r="D144" s="35"/>
      <c r="E144" s="36"/>
      <c r="F144" s="37"/>
      <c r="G144" s="35"/>
      <c r="H144" s="36"/>
      <c r="I144" s="37"/>
      <c r="J144" s="34"/>
      <c r="K144" s="34"/>
      <c r="L144" s="33"/>
      <c r="M144" s="33"/>
      <c r="N144" s="33"/>
      <c r="O144" s="40"/>
      <c r="P144" s="95"/>
    </row>
    <row r="145" spans="2:16" x14ac:dyDescent="0.2">
      <c r="B145" s="46"/>
      <c r="C145" s="34"/>
      <c r="D145" s="35"/>
      <c r="E145" s="36"/>
      <c r="F145" s="37"/>
      <c r="G145" s="35"/>
      <c r="H145" s="36"/>
      <c r="I145" s="37"/>
      <c r="J145" s="34"/>
      <c r="K145" s="34"/>
      <c r="L145" s="33"/>
      <c r="M145" s="33"/>
      <c r="N145" s="33"/>
      <c r="O145" s="40"/>
      <c r="P145" s="95"/>
    </row>
    <row r="146" spans="2:16" x14ac:dyDescent="0.2">
      <c r="B146" s="46"/>
      <c r="C146" s="34"/>
      <c r="D146" s="35"/>
      <c r="E146" s="36"/>
      <c r="F146" s="37"/>
      <c r="G146" s="35"/>
      <c r="H146" s="36"/>
      <c r="I146" s="37"/>
      <c r="J146" s="34"/>
      <c r="K146" s="34"/>
      <c r="L146" s="33"/>
      <c r="M146" s="33"/>
      <c r="N146" s="33"/>
      <c r="O146" s="40"/>
      <c r="P146" s="95"/>
    </row>
    <row r="147" spans="2:16" x14ac:dyDescent="0.2">
      <c r="B147" s="46"/>
      <c r="C147" s="34"/>
      <c r="D147" s="35"/>
      <c r="E147" s="36"/>
      <c r="F147" s="37"/>
      <c r="G147" s="35"/>
      <c r="H147" s="36"/>
      <c r="I147" s="37"/>
      <c r="J147" s="34"/>
      <c r="K147" s="34"/>
      <c r="L147" s="33"/>
      <c r="M147" s="33"/>
      <c r="N147" s="33"/>
      <c r="O147" s="40"/>
      <c r="P147" s="95"/>
    </row>
    <row r="148" spans="2:16" x14ac:dyDescent="0.2">
      <c r="B148" s="46"/>
      <c r="C148" s="34"/>
      <c r="D148" s="35"/>
      <c r="E148" s="36"/>
      <c r="F148" s="37"/>
      <c r="G148" s="35"/>
      <c r="H148" s="36"/>
      <c r="I148" s="37"/>
      <c r="J148" s="34"/>
      <c r="K148" s="34"/>
      <c r="L148" s="33"/>
      <c r="M148" s="33"/>
      <c r="N148" s="33"/>
      <c r="O148" s="40"/>
      <c r="P148" s="95"/>
    </row>
    <row r="149" spans="2:16" x14ac:dyDescent="0.2">
      <c r="B149" s="46"/>
      <c r="C149" s="34"/>
      <c r="D149" s="35"/>
      <c r="E149" s="36"/>
      <c r="F149" s="37"/>
      <c r="G149" s="35"/>
      <c r="H149" s="36"/>
      <c r="I149" s="37"/>
      <c r="J149" s="34"/>
      <c r="K149" s="34"/>
      <c r="L149" s="33"/>
      <c r="M149" s="33"/>
      <c r="N149" s="33"/>
      <c r="O149" s="40"/>
      <c r="P149" s="95"/>
    </row>
    <row r="150" spans="2:16" x14ac:dyDescent="0.2">
      <c r="B150" s="46"/>
      <c r="C150" s="34"/>
      <c r="D150" s="35"/>
      <c r="E150" s="36"/>
      <c r="F150" s="37"/>
      <c r="G150" s="35"/>
      <c r="H150" s="36"/>
      <c r="I150" s="37"/>
      <c r="J150" s="34"/>
      <c r="K150" s="34"/>
      <c r="L150" s="33"/>
      <c r="M150" s="33"/>
      <c r="N150" s="33"/>
      <c r="O150" s="40"/>
      <c r="P150" s="95"/>
    </row>
    <row r="151" spans="2:16" x14ac:dyDescent="0.2">
      <c r="B151" s="46"/>
      <c r="C151" s="34"/>
      <c r="D151" s="35"/>
      <c r="E151" s="36"/>
      <c r="F151" s="37"/>
      <c r="G151" s="35"/>
      <c r="H151" s="36"/>
      <c r="I151" s="37"/>
      <c r="J151" s="34"/>
      <c r="K151" s="34"/>
      <c r="L151" s="33"/>
      <c r="M151" s="33"/>
      <c r="N151" s="33"/>
      <c r="O151" s="40"/>
      <c r="P151" s="95"/>
    </row>
    <row r="152" spans="2:16" x14ac:dyDescent="0.2">
      <c r="B152" s="46"/>
      <c r="C152" s="34"/>
      <c r="D152" s="35"/>
      <c r="E152" s="36"/>
      <c r="F152" s="37"/>
      <c r="G152" s="35"/>
      <c r="H152" s="36"/>
      <c r="I152" s="37"/>
      <c r="J152" s="34"/>
      <c r="K152" s="34"/>
      <c r="L152" s="33"/>
      <c r="M152" s="33"/>
      <c r="N152" s="33"/>
      <c r="O152" s="40"/>
      <c r="P152" s="95"/>
    </row>
    <row r="153" spans="2:16" x14ac:dyDescent="0.2">
      <c r="B153" s="46"/>
      <c r="C153" s="34"/>
      <c r="D153" s="35"/>
      <c r="E153" s="36"/>
      <c r="F153" s="37"/>
      <c r="G153" s="35"/>
      <c r="H153" s="36"/>
      <c r="I153" s="37"/>
      <c r="J153" s="34"/>
      <c r="K153" s="34"/>
      <c r="L153" s="33"/>
      <c r="M153" s="33"/>
      <c r="N153" s="33"/>
      <c r="O153" s="40"/>
      <c r="P153" s="95"/>
    </row>
    <row r="154" spans="2:16" x14ac:dyDescent="0.2">
      <c r="B154" s="46"/>
      <c r="C154" s="34"/>
      <c r="D154" s="35"/>
      <c r="E154" s="36"/>
      <c r="F154" s="37"/>
      <c r="G154" s="35"/>
      <c r="H154" s="36"/>
      <c r="I154" s="37"/>
      <c r="J154" s="34"/>
      <c r="K154" s="34"/>
      <c r="L154" s="33"/>
      <c r="M154" s="33"/>
      <c r="N154" s="33"/>
      <c r="O154" s="40"/>
      <c r="P154" s="95"/>
    </row>
    <row r="155" spans="2:16" x14ac:dyDescent="0.2">
      <c r="B155" s="46"/>
      <c r="C155" s="34"/>
      <c r="D155" s="35"/>
      <c r="E155" s="36"/>
      <c r="F155" s="37"/>
      <c r="G155" s="35"/>
      <c r="H155" s="36"/>
      <c r="I155" s="37"/>
      <c r="J155" s="34"/>
      <c r="K155" s="34"/>
      <c r="L155" s="33"/>
      <c r="M155" s="33"/>
      <c r="N155" s="33"/>
      <c r="O155" s="40"/>
      <c r="P155" s="95"/>
    </row>
    <row r="156" spans="2:16" x14ac:dyDescent="0.2">
      <c r="B156" s="46"/>
      <c r="C156" s="34"/>
      <c r="D156" s="35"/>
      <c r="E156" s="36"/>
      <c r="F156" s="37"/>
      <c r="G156" s="35"/>
      <c r="H156" s="36"/>
      <c r="I156" s="37"/>
      <c r="J156" s="34"/>
      <c r="K156" s="34"/>
      <c r="L156" s="33"/>
      <c r="M156" s="33"/>
      <c r="N156" s="33"/>
      <c r="O156" s="40"/>
      <c r="P156" s="95"/>
    </row>
    <row r="157" spans="2:16" x14ac:dyDescent="0.2">
      <c r="B157" s="46"/>
      <c r="C157" s="34"/>
      <c r="D157" s="35"/>
      <c r="E157" s="36"/>
      <c r="F157" s="37"/>
      <c r="G157" s="35"/>
      <c r="H157" s="36"/>
      <c r="I157" s="37"/>
      <c r="J157" s="34"/>
      <c r="K157" s="34"/>
      <c r="L157" s="33"/>
      <c r="M157" s="33"/>
      <c r="N157" s="33"/>
      <c r="O157" s="40"/>
      <c r="P157" s="95"/>
    </row>
    <row r="158" spans="2:16" x14ac:dyDescent="0.2">
      <c r="B158" s="46"/>
      <c r="C158" s="34"/>
      <c r="D158" s="35"/>
      <c r="E158" s="36"/>
      <c r="F158" s="37"/>
      <c r="G158" s="35"/>
      <c r="H158" s="36"/>
      <c r="I158" s="37"/>
      <c r="J158" s="34"/>
      <c r="K158" s="34"/>
      <c r="L158" s="33"/>
      <c r="M158" s="33"/>
      <c r="N158" s="33"/>
      <c r="O158" s="40"/>
      <c r="P158" s="95"/>
    </row>
    <row r="159" spans="2:16" x14ac:dyDescent="0.2">
      <c r="B159" s="46"/>
      <c r="C159" s="34"/>
      <c r="D159" s="35"/>
      <c r="E159" s="36"/>
      <c r="F159" s="37"/>
      <c r="G159" s="35"/>
      <c r="H159" s="36"/>
      <c r="I159" s="37"/>
      <c r="J159" s="34"/>
      <c r="K159" s="34"/>
      <c r="L159" s="33"/>
      <c r="M159" s="33"/>
      <c r="N159" s="33"/>
      <c r="O159" s="40"/>
      <c r="P159" s="95"/>
    </row>
    <row r="160" spans="2:16" x14ac:dyDescent="0.2">
      <c r="B160" s="46"/>
      <c r="C160" s="34"/>
      <c r="D160" s="35"/>
      <c r="E160" s="36"/>
      <c r="F160" s="37"/>
      <c r="G160" s="35"/>
      <c r="H160" s="36"/>
      <c r="I160" s="37"/>
      <c r="J160" s="34"/>
      <c r="K160" s="34"/>
      <c r="L160" s="33"/>
      <c r="M160" s="33"/>
      <c r="N160" s="33"/>
      <c r="O160" s="40"/>
      <c r="P160" s="95"/>
    </row>
    <row r="161" spans="2:16" x14ac:dyDescent="0.2">
      <c r="B161" s="46"/>
      <c r="C161" s="34"/>
      <c r="D161" s="35"/>
      <c r="E161" s="36"/>
      <c r="F161" s="37"/>
      <c r="G161" s="35"/>
      <c r="H161" s="36"/>
      <c r="I161" s="37"/>
      <c r="J161" s="34"/>
      <c r="K161" s="34"/>
      <c r="L161" s="33"/>
      <c r="M161" s="33"/>
      <c r="N161" s="33"/>
      <c r="O161" s="40"/>
      <c r="P161" s="95"/>
    </row>
    <row r="162" spans="2:16" x14ac:dyDescent="0.2">
      <c r="B162" s="46"/>
      <c r="C162" s="34"/>
      <c r="D162" s="35"/>
      <c r="E162" s="36"/>
      <c r="F162" s="37"/>
      <c r="G162" s="35"/>
      <c r="H162" s="36"/>
      <c r="I162" s="37"/>
      <c r="J162" s="34"/>
      <c r="K162" s="34"/>
      <c r="L162" s="33"/>
      <c r="M162" s="33"/>
      <c r="N162" s="33"/>
      <c r="O162" s="40"/>
      <c r="P162" s="95"/>
    </row>
    <row r="163" spans="2:16" x14ac:dyDescent="0.2">
      <c r="B163" s="46"/>
      <c r="C163" s="34"/>
      <c r="D163" s="35"/>
      <c r="E163" s="36"/>
      <c r="F163" s="37"/>
      <c r="G163" s="35"/>
      <c r="H163" s="36"/>
      <c r="I163" s="37"/>
      <c r="J163" s="34"/>
      <c r="K163" s="34"/>
      <c r="L163" s="33"/>
      <c r="M163" s="33"/>
      <c r="N163" s="33"/>
      <c r="O163" s="40"/>
      <c r="P163" s="95"/>
    </row>
    <row r="164" spans="2:16" x14ac:dyDescent="0.2">
      <c r="B164" s="46"/>
      <c r="C164" s="34"/>
      <c r="D164" s="35"/>
      <c r="E164" s="36"/>
      <c r="F164" s="37"/>
      <c r="G164" s="35"/>
      <c r="H164" s="36"/>
      <c r="I164" s="37"/>
      <c r="J164" s="34"/>
      <c r="K164" s="34"/>
      <c r="L164" s="33"/>
      <c r="M164" s="33"/>
      <c r="N164" s="33"/>
      <c r="O164" s="40"/>
      <c r="P164" s="95"/>
    </row>
    <row r="165" spans="2:16" x14ac:dyDescent="0.2">
      <c r="B165" s="46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40"/>
      <c r="P165" s="95"/>
    </row>
    <row r="166" spans="2:16" x14ac:dyDescent="0.2">
      <c r="B166" s="47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2"/>
      <c r="P166" s="95"/>
    </row>
    <row r="167" spans="2:16" x14ac:dyDescent="0.2"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95"/>
    </row>
    <row r="168" spans="2:16" x14ac:dyDescent="0.2"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95"/>
    </row>
    <row r="169" spans="2:16" x14ac:dyDescent="0.2"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95"/>
    </row>
    <row r="170" spans="2:16" x14ac:dyDescent="0.2"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95"/>
    </row>
    <row r="171" spans="2:16" x14ac:dyDescent="0.2"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95"/>
    </row>
    <row r="172" spans="2:16" x14ac:dyDescent="0.2"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95"/>
    </row>
    <row r="173" spans="2:16" x14ac:dyDescent="0.2"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95"/>
    </row>
    <row r="174" spans="2:16" x14ac:dyDescent="0.2">
      <c r="B174" s="33"/>
      <c r="C174" s="34"/>
      <c r="D174" s="35"/>
      <c r="E174" s="36"/>
      <c r="F174" s="37"/>
      <c r="G174" s="35"/>
      <c r="H174" s="36"/>
      <c r="I174" s="37"/>
      <c r="J174" s="34"/>
      <c r="K174" s="33"/>
      <c r="L174" s="33"/>
      <c r="M174" s="33"/>
      <c r="N174" s="33"/>
      <c r="O174" s="33"/>
      <c r="P174" s="95"/>
    </row>
    <row r="175" spans="2:16" x14ac:dyDescent="0.2">
      <c r="C175" s="100"/>
      <c r="D175" s="101"/>
      <c r="E175" s="101"/>
      <c r="F175" s="88"/>
      <c r="G175" s="88"/>
      <c r="H175" s="88"/>
      <c r="I175" s="88"/>
      <c r="J175" s="88"/>
      <c r="K175" s="33"/>
      <c r="L175" s="33"/>
      <c r="M175" s="33"/>
      <c r="N175" s="33"/>
      <c r="O175" s="33"/>
    </row>
    <row r="177" spans="2:3" ht="15.75" x14ac:dyDescent="0.25">
      <c r="B177" s="39"/>
    </row>
    <row r="179" spans="2:3" ht="15.75" x14ac:dyDescent="0.25">
      <c r="C179" s="38"/>
    </row>
  </sheetData>
  <mergeCells count="23">
    <mergeCell ref="H8:K8"/>
    <mergeCell ref="E3:O3"/>
    <mergeCell ref="B12:O12"/>
    <mergeCell ref="C5:E5"/>
    <mergeCell ref="C7:F7"/>
    <mergeCell ref="C11:E11"/>
    <mergeCell ref="H7:K7"/>
    <mergeCell ref="B138:O138"/>
    <mergeCell ref="G13:O13"/>
    <mergeCell ref="C10:E10"/>
    <mergeCell ref="C8:E8"/>
    <mergeCell ref="E103:O103"/>
    <mergeCell ref="C105:E105"/>
    <mergeCell ref="C107:F107"/>
    <mergeCell ref="H107:K107"/>
    <mergeCell ref="C108:E108"/>
    <mergeCell ref="H108:K108"/>
    <mergeCell ref="L113:O114"/>
    <mergeCell ref="B136:O137"/>
    <mergeCell ref="H109:K109"/>
    <mergeCell ref="C110:E110"/>
    <mergeCell ref="C111:E111"/>
    <mergeCell ref="B112:O112"/>
  </mergeCells>
  <hyperlinks>
    <hyperlink ref="C5" r:id="rId1" xr:uid="{00000000-0004-0000-0200-000000000000}"/>
    <hyperlink ref="C105" r:id="rId2" xr:uid="{00000000-0004-0000-0200-000001000000}"/>
  </hyperlinks>
  <printOptions horizontalCentered="1"/>
  <pageMargins left="0.23622047244094491" right="0.23622047244094491" top="0.74803149606299213" bottom="0.74803149606299213" header="0.31496062992125984" footer="0.31496062992125984"/>
  <pageSetup scale="42" fitToHeight="2" orientation="portrait" r:id="rId3"/>
  <rowBreaks count="1" manualBreakCount="1">
    <brk id="99" min="1" max="17" man="1"/>
  </rowBreak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K60"/>
  <sheetViews>
    <sheetView workbookViewId="0">
      <selection activeCell="D29" sqref="D29"/>
    </sheetView>
  </sheetViews>
  <sheetFormatPr baseColWidth="10" defaultColWidth="11.42578125" defaultRowHeight="15" x14ac:dyDescent="0.25"/>
  <sheetData>
    <row r="1" spans="1:11" ht="18.75" x14ac:dyDescent="0.35">
      <c r="A1" s="19" t="s">
        <v>21</v>
      </c>
      <c r="B1" s="20">
        <v>10</v>
      </c>
      <c r="C1" s="21" t="s">
        <v>22</v>
      </c>
      <c r="D1" s="22">
        <v>3</v>
      </c>
      <c r="E1" s="19" t="s">
        <v>23</v>
      </c>
      <c r="F1" s="20">
        <v>9.81</v>
      </c>
      <c r="G1" s="23"/>
      <c r="H1" s="23"/>
      <c r="I1" s="23"/>
      <c r="J1" s="23"/>
      <c r="K1" s="23"/>
    </row>
    <row r="2" spans="1:11" ht="18" x14ac:dyDescent="0.35">
      <c r="A2" s="23" t="s">
        <v>24</v>
      </c>
      <c r="B2" s="24">
        <v>0.52</v>
      </c>
      <c r="C2" s="25" t="s">
        <v>25</v>
      </c>
      <c r="D2" s="25">
        <v>250</v>
      </c>
      <c r="E2" s="23"/>
      <c r="F2" s="23"/>
      <c r="G2" s="23"/>
      <c r="H2" s="23"/>
      <c r="I2" s="23"/>
      <c r="J2" s="23"/>
      <c r="K2" s="23"/>
    </row>
    <row r="3" spans="1:11" ht="18" x14ac:dyDescent="0.35">
      <c r="A3" s="23" t="s">
        <v>26</v>
      </c>
      <c r="B3" s="24">
        <v>0.6</v>
      </c>
      <c r="C3" s="25" t="s">
        <v>27</v>
      </c>
      <c r="D3" s="25">
        <v>100</v>
      </c>
      <c r="E3" s="23"/>
      <c r="F3" s="23"/>
      <c r="G3" s="23"/>
      <c r="H3" s="23"/>
      <c r="I3" s="23"/>
      <c r="J3" s="23"/>
      <c r="K3" s="23"/>
    </row>
    <row r="4" spans="1:11" ht="15.75" thickBo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 t="s">
        <v>28</v>
      </c>
    </row>
    <row r="5" spans="1:11" ht="27.75" x14ac:dyDescent="0.25">
      <c r="A5" s="26" t="s">
        <v>29</v>
      </c>
      <c r="B5" s="26" t="s">
        <v>30</v>
      </c>
      <c r="C5" s="26" t="s">
        <v>31</v>
      </c>
      <c r="D5" s="26" t="s">
        <v>32</v>
      </c>
      <c r="E5" s="26" t="s">
        <v>33</v>
      </c>
      <c r="F5" s="26" t="s">
        <v>34</v>
      </c>
      <c r="G5" s="26" t="s">
        <v>35</v>
      </c>
      <c r="H5" s="26" t="s">
        <v>36</v>
      </c>
      <c r="I5" s="26" t="s">
        <v>37</v>
      </c>
      <c r="J5" s="26" t="s">
        <v>37</v>
      </c>
      <c r="K5" s="26" t="s">
        <v>38</v>
      </c>
    </row>
    <row r="6" spans="1:11" x14ac:dyDescent="0.25">
      <c r="A6" s="25">
        <v>0.3</v>
      </c>
      <c r="B6" s="25">
        <f>21+19</f>
        <v>40</v>
      </c>
      <c r="C6" s="27">
        <f>+B6*($B$2/$B$3)</f>
        <v>34.666666666666671</v>
      </c>
      <c r="D6" s="28" t="e">
        <f>8.32*LOG10(Resultados!F15)-1.61*LOG10(Resultados!B15)</f>
        <v>#NUM!</v>
      </c>
      <c r="E6" s="29" t="e">
        <f>+(A6-0)*D6</f>
        <v>#NUM!</v>
      </c>
      <c r="F6" s="29" t="e">
        <f>+E6+SUM(E6:E$6)</f>
        <v>#NUM!</v>
      </c>
      <c r="G6" s="30">
        <f>+IF((A6-$D$1)&gt;0,$B$1*(A6-$D$1),0)</f>
        <v>0</v>
      </c>
      <c r="H6" s="29" t="e">
        <f>+F6-G6</f>
        <v>#NUM!</v>
      </c>
      <c r="I6" s="31">
        <f>15560*(C6^0.68)</f>
        <v>173440.21777500529</v>
      </c>
      <c r="J6" s="31" t="e">
        <f>+$D$2*(C6*H6*($D$3^2))^(0.333333333333333)</f>
        <v>#NUM!</v>
      </c>
      <c r="K6" s="32" t="e">
        <f>+((I6*1000)/(D6*$F$1*10))^(0.5)</f>
        <v>#NUM!</v>
      </c>
    </row>
    <row r="7" spans="1:11" x14ac:dyDescent="0.25">
      <c r="A7" s="25">
        <v>1</v>
      </c>
      <c r="B7" s="25">
        <f>29+17</f>
        <v>46</v>
      </c>
      <c r="C7" s="27">
        <f t="shared" ref="C7:C23" si="0">+B7*($B$2/$B$3)</f>
        <v>39.866666666666667</v>
      </c>
      <c r="D7" s="28" t="e">
        <f>8.32*LOG10(Resultados!F15)-1.61*LOG10(Resultados!B15)</f>
        <v>#NUM!</v>
      </c>
      <c r="E7" s="29" t="e">
        <f>+(A7-A6)*D7</f>
        <v>#NUM!</v>
      </c>
      <c r="F7" s="29" t="e">
        <f>+E7+SUM(E$6:E7)</f>
        <v>#NUM!</v>
      </c>
      <c r="G7" s="30">
        <f t="shared" ref="G7:G23" si="1">+IF((A7-$D$1)&gt;0,$B$1*(A7-$D$1),0)</f>
        <v>0</v>
      </c>
      <c r="H7" s="29" t="e">
        <f t="shared" ref="H7:H23" si="2">+F7-G7</f>
        <v>#NUM!</v>
      </c>
      <c r="I7" s="31">
        <f t="shared" ref="I7:I23" si="3">15560*(C7^0.68)</f>
        <v>190732.34204504653</v>
      </c>
      <c r="J7" s="31" t="e">
        <f t="shared" ref="J7:J23" si="4">+$D$2*(C7*H7*($D$3^2))^(0.333333333333333)</f>
        <v>#NUM!</v>
      </c>
      <c r="K7" s="32" t="e">
        <f>+((I7*1000)/(D7*$F$1*10))^(0.5)</f>
        <v>#NUM!</v>
      </c>
    </row>
    <row r="8" spans="1:11" x14ac:dyDescent="0.25">
      <c r="A8" s="25">
        <v>1.4</v>
      </c>
      <c r="B8" s="25">
        <f>12+14</f>
        <v>26</v>
      </c>
      <c r="C8" s="27">
        <f t="shared" si="0"/>
        <v>22.533333333333335</v>
      </c>
      <c r="D8" s="28" t="e">
        <f>8.32*LOG10(Resultados!F15)-1.61*LOG10(Resultados!B15)</f>
        <v>#NUM!</v>
      </c>
      <c r="E8" s="29" t="e">
        <f t="shared" ref="E8:E23" si="5">+(A8-A7)*D8</f>
        <v>#NUM!</v>
      </c>
      <c r="F8" s="29" t="e">
        <f>+E8+SUM(E$6:E8)</f>
        <v>#NUM!</v>
      </c>
      <c r="G8" s="30">
        <f t="shared" si="1"/>
        <v>0</v>
      </c>
      <c r="H8" s="29" t="e">
        <f t="shared" si="2"/>
        <v>#NUM!</v>
      </c>
      <c r="I8" s="31">
        <f t="shared" si="3"/>
        <v>129398.99183072138</v>
      </c>
      <c r="J8" s="31" t="e">
        <f t="shared" si="4"/>
        <v>#NUM!</v>
      </c>
      <c r="K8" s="32" t="e">
        <f>+((I8*1000)/(D8*$F$1*10))^(0.5)</f>
        <v>#NUM!</v>
      </c>
    </row>
    <row r="9" spans="1:11" x14ac:dyDescent="0.25">
      <c r="A9" s="25">
        <v>2</v>
      </c>
      <c r="B9" s="25">
        <f>8+9</f>
        <v>17</v>
      </c>
      <c r="C9" s="27">
        <f t="shared" si="0"/>
        <v>14.733333333333334</v>
      </c>
      <c r="D9" s="28" t="e">
        <f>8.32*LOG10(Resultados!F16)-1.61*LOG10(Resultados!B16)</f>
        <v>#NUM!</v>
      </c>
      <c r="E9" s="29" t="e">
        <f t="shared" si="5"/>
        <v>#NUM!</v>
      </c>
      <c r="F9" s="29" t="e">
        <f>+E9+SUM(E$6:E9)</f>
        <v>#NUM!</v>
      </c>
      <c r="G9" s="30">
        <f t="shared" si="1"/>
        <v>0</v>
      </c>
      <c r="H9" s="29" t="e">
        <f t="shared" si="2"/>
        <v>#NUM!</v>
      </c>
      <c r="I9" s="31">
        <f t="shared" si="3"/>
        <v>96929.122838676878</v>
      </c>
      <c r="J9" s="31" t="e">
        <f t="shared" si="4"/>
        <v>#NUM!</v>
      </c>
      <c r="K9" s="32" t="e">
        <f>+((I9*1000)/(D9*$F$1*10))^(0.5)</f>
        <v>#NUM!</v>
      </c>
    </row>
    <row r="10" spans="1:11" x14ac:dyDescent="0.25">
      <c r="A10" s="25">
        <v>8</v>
      </c>
      <c r="B10" s="25">
        <v>6</v>
      </c>
      <c r="C10" s="27">
        <f t="shared" si="0"/>
        <v>5.2</v>
      </c>
      <c r="D10" s="28" t="e">
        <f>8.32*LOG10(Resultados!F22)-1.61*LOG10(Resultados!B22)</f>
        <v>#NUM!</v>
      </c>
      <c r="E10" s="29" t="e">
        <f t="shared" si="5"/>
        <v>#NUM!</v>
      </c>
      <c r="F10" s="29" t="e">
        <f>+E10+SUM(E$6:E10)</f>
        <v>#NUM!</v>
      </c>
      <c r="G10" s="30">
        <f t="shared" si="1"/>
        <v>50</v>
      </c>
      <c r="H10" s="29" t="e">
        <f t="shared" si="2"/>
        <v>#NUM!</v>
      </c>
      <c r="I10" s="31">
        <f t="shared" si="3"/>
        <v>47741.038988334789</v>
      </c>
      <c r="J10" s="31" t="e">
        <f t="shared" si="4"/>
        <v>#NUM!</v>
      </c>
      <c r="K10" s="32" t="e">
        <f>+((I10*1000)/(D10*$F$1*10))^(0.5)</f>
        <v>#NUM!</v>
      </c>
    </row>
    <row r="11" spans="1:11" x14ac:dyDescent="0.25">
      <c r="A11" s="25">
        <v>10.5</v>
      </c>
      <c r="B11" s="25">
        <v>4</v>
      </c>
      <c r="C11" s="27">
        <f t="shared" si="0"/>
        <v>3.4666666666666668</v>
      </c>
      <c r="D11" s="28" t="e">
        <f>8.32*LOG10(Resultados!F24)-1.61*LOG10(Resultados!B24)</f>
        <v>#NUM!</v>
      </c>
      <c r="E11" s="29" t="e">
        <f t="shared" si="5"/>
        <v>#NUM!</v>
      </c>
      <c r="F11" s="29" t="e">
        <f>+E11+SUM(E$6:E11)</f>
        <v>#NUM!</v>
      </c>
      <c r="G11" s="30">
        <f t="shared" si="1"/>
        <v>75</v>
      </c>
      <c r="H11" s="29" t="e">
        <f t="shared" si="2"/>
        <v>#NUM!</v>
      </c>
      <c r="I11" s="31">
        <f t="shared" si="3"/>
        <v>36236.797593180061</v>
      </c>
      <c r="J11" s="31" t="e">
        <f t="shared" si="4"/>
        <v>#NUM!</v>
      </c>
      <c r="K11" s="32" t="e">
        <f t="shared" ref="K11:K23" si="6">+((I11*1000)/(D11*$F$1*10))^(0.5)</f>
        <v>#NUM!</v>
      </c>
    </row>
    <row r="12" spans="1:11" x14ac:dyDescent="0.25">
      <c r="A12" s="25">
        <v>13</v>
      </c>
      <c r="B12" s="25">
        <v>17</v>
      </c>
      <c r="C12" s="27">
        <f t="shared" si="0"/>
        <v>14.733333333333334</v>
      </c>
      <c r="D12" s="28" t="e">
        <f>8.32*LOG10(Resultados!F27)-1.61*LOG10(Resultados!B27)</f>
        <v>#NUM!</v>
      </c>
      <c r="E12" s="29" t="e">
        <f t="shared" si="5"/>
        <v>#NUM!</v>
      </c>
      <c r="F12" s="29" t="e">
        <f>+E12+SUM(E$6:E12)</f>
        <v>#NUM!</v>
      </c>
      <c r="G12" s="30">
        <f t="shared" si="1"/>
        <v>100</v>
      </c>
      <c r="H12" s="29" t="e">
        <f t="shared" si="2"/>
        <v>#NUM!</v>
      </c>
      <c r="I12" s="31">
        <f t="shared" si="3"/>
        <v>96929.122838676878</v>
      </c>
      <c r="J12" s="31" t="e">
        <f t="shared" si="4"/>
        <v>#NUM!</v>
      </c>
      <c r="K12" s="32" t="e">
        <f t="shared" si="6"/>
        <v>#NUM!</v>
      </c>
    </row>
    <row r="13" spans="1:11" x14ac:dyDescent="0.25">
      <c r="A13" s="25">
        <v>17.5</v>
      </c>
      <c r="B13" s="25">
        <v>7</v>
      </c>
      <c r="C13" s="27">
        <f t="shared" si="0"/>
        <v>6.0666666666666664</v>
      </c>
      <c r="D13" s="28" t="e">
        <f>8.32*LOG10(Resultados!F31)-1.61*LOG10(Resultados!B31)</f>
        <v>#NUM!</v>
      </c>
      <c r="E13" s="29" t="e">
        <f t="shared" si="5"/>
        <v>#NUM!</v>
      </c>
      <c r="F13" s="29" t="e">
        <f>+E13+SUM(E$6:E13)</f>
        <v>#NUM!</v>
      </c>
      <c r="G13" s="30">
        <f t="shared" si="1"/>
        <v>145</v>
      </c>
      <c r="H13" s="29" t="e">
        <f t="shared" si="2"/>
        <v>#NUM!</v>
      </c>
      <c r="I13" s="31">
        <f t="shared" si="3"/>
        <v>53017.065189419583</v>
      </c>
      <c r="J13" s="31" t="e">
        <f t="shared" si="4"/>
        <v>#NUM!</v>
      </c>
      <c r="K13" s="32" t="e">
        <f t="shared" si="6"/>
        <v>#NUM!</v>
      </c>
    </row>
    <row r="14" spans="1:11" x14ac:dyDescent="0.25">
      <c r="A14" s="25">
        <v>19.5</v>
      </c>
      <c r="B14" s="25">
        <f>15+21</f>
        <v>36</v>
      </c>
      <c r="C14" s="27">
        <f t="shared" si="0"/>
        <v>31.200000000000003</v>
      </c>
      <c r="D14" s="28" t="e">
        <f>8.32*LOG10(Resultados!F33)-1.61*LOG10(Resultados!B33)</f>
        <v>#NUM!</v>
      </c>
      <c r="E14" s="29" t="e">
        <f t="shared" si="5"/>
        <v>#NUM!</v>
      </c>
      <c r="F14" s="29" t="e">
        <f>+E14+SUM(E$6:E14)</f>
        <v>#NUM!</v>
      </c>
      <c r="G14" s="30">
        <f t="shared" si="1"/>
        <v>165</v>
      </c>
      <c r="H14" s="29" t="e">
        <f t="shared" si="2"/>
        <v>#NUM!</v>
      </c>
      <c r="I14" s="31">
        <f t="shared" si="3"/>
        <v>161448.76104075686</v>
      </c>
      <c r="J14" s="31" t="e">
        <f t="shared" si="4"/>
        <v>#NUM!</v>
      </c>
      <c r="K14" s="32" t="e">
        <f t="shared" si="6"/>
        <v>#NUM!</v>
      </c>
    </row>
    <row r="15" spans="1:11" x14ac:dyDescent="0.25">
      <c r="A15" s="25">
        <v>21.5</v>
      </c>
      <c r="B15" s="25">
        <f>9+21</f>
        <v>30</v>
      </c>
      <c r="C15" s="27">
        <f t="shared" si="0"/>
        <v>26</v>
      </c>
      <c r="D15" s="28" t="e">
        <f>8.32*LOG10(Resultados!F35)-1.61*LOG10(Resultados!B35)</f>
        <v>#NUM!</v>
      </c>
      <c r="E15" s="29" t="e">
        <f t="shared" si="5"/>
        <v>#NUM!</v>
      </c>
      <c r="F15" s="29" t="e">
        <f>+E15+SUM(E$6:E15)</f>
        <v>#NUM!</v>
      </c>
      <c r="G15" s="30">
        <f t="shared" si="1"/>
        <v>185</v>
      </c>
      <c r="H15" s="29" t="e">
        <f t="shared" si="2"/>
        <v>#NUM!</v>
      </c>
      <c r="I15" s="31">
        <f t="shared" si="3"/>
        <v>142623.62459140722</v>
      </c>
      <c r="J15" s="31" t="e">
        <f t="shared" si="4"/>
        <v>#NUM!</v>
      </c>
      <c r="K15" s="32" t="e">
        <f t="shared" si="6"/>
        <v>#NUM!</v>
      </c>
    </row>
    <row r="16" spans="1:11" x14ac:dyDescent="0.25">
      <c r="A16" s="25">
        <v>23.5</v>
      </c>
      <c r="B16" s="25">
        <v>18</v>
      </c>
      <c r="C16" s="27">
        <f t="shared" si="0"/>
        <v>15.600000000000001</v>
      </c>
      <c r="D16" s="28" t="e">
        <f>8.32*LOG10(Resultados!F37)-1.61*LOG10(Resultados!B37)</f>
        <v>#NUM!</v>
      </c>
      <c r="E16" s="29" t="e">
        <f t="shared" si="5"/>
        <v>#NUM!</v>
      </c>
      <c r="F16" s="29" t="e">
        <f>+E16+SUM(E$6:E16)</f>
        <v>#NUM!</v>
      </c>
      <c r="G16" s="30">
        <f t="shared" si="1"/>
        <v>205</v>
      </c>
      <c r="H16" s="29" t="e">
        <f t="shared" si="2"/>
        <v>#NUM!</v>
      </c>
      <c r="I16" s="31">
        <f t="shared" si="3"/>
        <v>100770.71024474663</v>
      </c>
      <c r="J16" s="31" t="e">
        <f t="shared" si="4"/>
        <v>#NUM!</v>
      </c>
      <c r="K16" s="32" t="e">
        <f t="shared" si="6"/>
        <v>#NUM!</v>
      </c>
    </row>
    <row r="17" spans="1:11" x14ac:dyDescent="0.25">
      <c r="A17" s="25">
        <v>25.5</v>
      </c>
      <c r="B17" s="25">
        <v>16</v>
      </c>
      <c r="C17" s="27">
        <f t="shared" si="0"/>
        <v>13.866666666666667</v>
      </c>
      <c r="D17" s="28" t="e">
        <f>8.32*LOG10(Resultados!F39)-1.61*LOG10(Resultados!B39)</f>
        <v>#NUM!</v>
      </c>
      <c r="E17" s="29" t="e">
        <f t="shared" si="5"/>
        <v>#NUM!</v>
      </c>
      <c r="F17" s="29" t="e">
        <f>+E17+SUM(E$6:E17)</f>
        <v>#NUM!</v>
      </c>
      <c r="G17" s="30">
        <f t="shared" si="1"/>
        <v>225</v>
      </c>
      <c r="H17" s="29" t="e">
        <f t="shared" si="2"/>
        <v>#NUM!</v>
      </c>
      <c r="I17" s="31">
        <f t="shared" si="3"/>
        <v>93014.488951664825</v>
      </c>
      <c r="J17" s="31" t="e">
        <f t="shared" si="4"/>
        <v>#NUM!</v>
      </c>
      <c r="K17" s="32" t="e">
        <f t="shared" si="6"/>
        <v>#NUM!</v>
      </c>
    </row>
    <row r="18" spans="1:11" x14ac:dyDescent="0.25">
      <c r="A18" s="25">
        <v>29.7</v>
      </c>
      <c r="B18" s="25">
        <f>14+17</f>
        <v>31</v>
      </c>
      <c r="C18" s="27">
        <f t="shared" si="0"/>
        <v>26.866666666666667</v>
      </c>
      <c r="D18" s="28" t="e">
        <f>8.32*LOG10(Resultados!F44)-1.61*LOG10(Resultados!B44)</f>
        <v>#NUM!</v>
      </c>
      <c r="E18" s="29" t="e">
        <f t="shared" si="5"/>
        <v>#NUM!</v>
      </c>
      <c r="F18" s="29" t="e">
        <f>+E18+SUM(E$6:E18)</f>
        <v>#NUM!</v>
      </c>
      <c r="G18" s="30">
        <f t="shared" si="1"/>
        <v>267</v>
      </c>
      <c r="H18" s="29" t="e">
        <f t="shared" si="2"/>
        <v>#NUM!</v>
      </c>
      <c r="I18" s="31">
        <f t="shared" si="3"/>
        <v>145839.43323099631</v>
      </c>
      <c r="J18" s="31" t="e">
        <f t="shared" si="4"/>
        <v>#NUM!</v>
      </c>
      <c r="K18" s="32" t="e">
        <f t="shared" si="6"/>
        <v>#NUM!</v>
      </c>
    </row>
    <row r="19" spans="1:11" x14ac:dyDescent="0.25">
      <c r="A19" s="25">
        <v>34.5</v>
      </c>
      <c r="B19" s="25">
        <f>13+31</f>
        <v>44</v>
      </c>
      <c r="C19" s="27">
        <f t="shared" si="0"/>
        <v>38.133333333333333</v>
      </c>
      <c r="D19" s="28" t="e">
        <f>8.32*LOG10(Resultados!F49)-1.61*LOG10(Resultados!B49)</f>
        <v>#NUM!</v>
      </c>
      <c r="E19" s="29" t="e">
        <f t="shared" si="5"/>
        <v>#NUM!</v>
      </c>
      <c r="F19" s="29" t="e">
        <f>+E19+SUM(E$6:E19)</f>
        <v>#NUM!</v>
      </c>
      <c r="G19" s="30">
        <f t="shared" si="1"/>
        <v>315</v>
      </c>
      <c r="H19" s="29" t="e">
        <f t="shared" si="2"/>
        <v>#NUM!</v>
      </c>
      <c r="I19" s="31">
        <f t="shared" si="3"/>
        <v>185053.30082306961</v>
      </c>
      <c r="J19" s="31" t="e">
        <f t="shared" si="4"/>
        <v>#NUM!</v>
      </c>
      <c r="K19" s="32" t="e">
        <f t="shared" si="6"/>
        <v>#NUM!</v>
      </c>
    </row>
    <row r="20" spans="1:11" x14ac:dyDescent="0.25">
      <c r="A20" s="25">
        <v>42</v>
      </c>
      <c r="B20" s="25">
        <f>11+13</f>
        <v>24</v>
      </c>
      <c r="C20" s="27">
        <f t="shared" si="0"/>
        <v>20.8</v>
      </c>
      <c r="D20" s="28" t="e">
        <f>8.32*LOG10(Resultados!#REF!)-1.61*LOG10(Resultados!#REF!)</f>
        <v>#REF!</v>
      </c>
      <c r="E20" s="29" t="e">
        <f t="shared" si="5"/>
        <v>#REF!</v>
      </c>
      <c r="F20" s="29" t="e">
        <f>+E20+SUM(E$6:E20)</f>
        <v>#REF!</v>
      </c>
      <c r="G20" s="30">
        <f t="shared" si="1"/>
        <v>390</v>
      </c>
      <c r="H20" s="29" t="e">
        <f t="shared" si="2"/>
        <v>#REF!</v>
      </c>
      <c r="I20" s="31">
        <f t="shared" si="3"/>
        <v>122544.17162837839</v>
      </c>
      <c r="J20" s="31" t="e">
        <f t="shared" si="4"/>
        <v>#REF!</v>
      </c>
      <c r="K20" s="32" t="e">
        <f t="shared" si="6"/>
        <v>#REF!</v>
      </c>
    </row>
    <row r="21" spans="1:11" x14ac:dyDescent="0.25">
      <c r="A21" s="28">
        <v>44.5</v>
      </c>
      <c r="B21" s="28">
        <f>19+18</f>
        <v>37</v>
      </c>
      <c r="C21" s="27">
        <f t="shared" si="0"/>
        <v>32.06666666666667</v>
      </c>
      <c r="D21" s="28" t="e">
        <f>8.32*LOG10(Resultados!#REF!)-1.61*LOG10(Resultados!#REF!)</f>
        <v>#REF!</v>
      </c>
      <c r="E21" s="29" t="e">
        <f t="shared" si="5"/>
        <v>#REF!</v>
      </c>
      <c r="F21" s="29" t="e">
        <f>+E21+SUM(E$6:E21)</f>
        <v>#REF!</v>
      </c>
      <c r="G21" s="30">
        <f t="shared" si="1"/>
        <v>415</v>
      </c>
      <c r="H21" s="29" t="e">
        <f t="shared" si="2"/>
        <v>#REF!</v>
      </c>
      <c r="I21" s="31">
        <f t="shared" si="3"/>
        <v>164484.95806212194</v>
      </c>
      <c r="J21" s="31" t="e">
        <f t="shared" si="4"/>
        <v>#REF!</v>
      </c>
      <c r="K21" s="32" t="e">
        <f t="shared" si="6"/>
        <v>#REF!</v>
      </c>
    </row>
    <row r="22" spans="1:11" x14ac:dyDescent="0.25">
      <c r="A22" s="28">
        <v>48.5</v>
      </c>
      <c r="B22" s="28">
        <f>28+45</f>
        <v>73</v>
      </c>
      <c r="C22" s="27">
        <f t="shared" si="0"/>
        <v>63.266666666666666</v>
      </c>
      <c r="D22" s="28" t="e">
        <f>8.32*LOG10(Resultados!#REF!)-1.61*LOG10(Resultados!#REF!)</f>
        <v>#REF!</v>
      </c>
      <c r="E22" s="29" t="e">
        <f t="shared" si="5"/>
        <v>#REF!</v>
      </c>
      <c r="F22" s="29" t="e">
        <f>+E22+SUM(E$6:E22)</f>
        <v>#REF!</v>
      </c>
      <c r="G22" s="30">
        <f t="shared" si="1"/>
        <v>455</v>
      </c>
      <c r="H22" s="29" t="e">
        <f t="shared" si="2"/>
        <v>#REF!</v>
      </c>
      <c r="I22" s="31">
        <f t="shared" si="3"/>
        <v>261101.01551136709</v>
      </c>
      <c r="J22" s="31" t="e">
        <f t="shared" si="4"/>
        <v>#REF!</v>
      </c>
      <c r="K22" s="32" t="e">
        <f t="shared" si="6"/>
        <v>#REF!</v>
      </c>
    </row>
    <row r="23" spans="1:11" x14ac:dyDescent="0.25">
      <c r="A23" s="28">
        <v>51</v>
      </c>
      <c r="B23" s="28">
        <f>11+15</f>
        <v>26</v>
      </c>
      <c r="C23" s="27">
        <f t="shared" si="0"/>
        <v>22.533333333333335</v>
      </c>
      <c r="D23" s="28" t="e">
        <f>8.32*LOG10(Resultados!#REF!)-1.61*LOG10(Resultados!#REF!)</f>
        <v>#REF!</v>
      </c>
      <c r="E23" s="29" t="e">
        <f t="shared" si="5"/>
        <v>#REF!</v>
      </c>
      <c r="F23" s="29" t="e">
        <f>+E23+SUM(E$6:E23)</f>
        <v>#REF!</v>
      </c>
      <c r="G23" s="30">
        <f t="shared" si="1"/>
        <v>480</v>
      </c>
      <c r="H23" s="29" t="e">
        <f t="shared" si="2"/>
        <v>#REF!</v>
      </c>
      <c r="I23" s="31">
        <f t="shared" si="3"/>
        <v>129398.99183072138</v>
      </c>
      <c r="J23" s="31" t="e">
        <f t="shared" si="4"/>
        <v>#REF!</v>
      </c>
      <c r="K23" s="32" t="e">
        <f t="shared" si="6"/>
        <v>#REF!</v>
      </c>
    </row>
    <row r="24" spans="1:11" x14ac:dyDescent="0.25">
      <c r="A24" s="9"/>
      <c r="B24" s="9"/>
      <c r="C24" s="5"/>
      <c r="D24" s="9"/>
      <c r="E24" s="13"/>
      <c r="F24" s="13"/>
      <c r="G24" s="14"/>
      <c r="H24" s="13"/>
      <c r="I24" s="8"/>
      <c r="J24" s="8"/>
      <c r="K24" s="15"/>
    </row>
    <row r="25" spans="1:11" x14ac:dyDescent="0.25">
      <c r="A25" s="9"/>
      <c r="B25" s="15"/>
      <c r="C25" s="12"/>
      <c r="D25" s="9"/>
      <c r="E25" s="13"/>
      <c r="F25" s="13"/>
      <c r="G25" s="14"/>
      <c r="H25" s="13"/>
      <c r="I25" s="8"/>
      <c r="J25" s="8"/>
      <c r="K25" s="15"/>
    </row>
    <row r="26" spans="1:11" x14ac:dyDescent="0.25">
      <c r="A26" s="9"/>
      <c r="B26" s="15"/>
      <c r="C26" s="12"/>
      <c r="D26" s="9"/>
      <c r="E26" s="13"/>
      <c r="F26" s="13"/>
      <c r="G26" s="14"/>
      <c r="H26" s="13"/>
      <c r="I26" s="8"/>
      <c r="J26" s="8"/>
      <c r="K26" s="15"/>
    </row>
    <row r="27" spans="1:11" x14ac:dyDescent="0.25">
      <c r="A27" s="9"/>
      <c r="B27" s="15"/>
      <c r="C27" s="12"/>
      <c r="D27" s="9"/>
      <c r="E27" s="13"/>
      <c r="F27" s="13"/>
      <c r="G27" s="14"/>
      <c r="H27" s="13"/>
      <c r="I27" s="8"/>
      <c r="J27" s="8"/>
      <c r="K27" s="15"/>
    </row>
    <row r="28" spans="1:11" x14ac:dyDescent="0.25">
      <c r="A28" s="9"/>
      <c r="B28" s="15"/>
      <c r="C28" s="12"/>
      <c r="D28" s="9"/>
      <c r="E28" s="13"/>
      <c r="F28" s="13"/>
      <c r="G28" s="14"/>
      <c r="H28" s="13"/>
      <c r="I28" s="8"/>
      <c r="J28" s="8"/>
      <c r="K28" s="15"/>
    </row>
    <row r="29" spans="1:11" x14ac:dyDescent="0.25">
      <c r="A29" s="9"/>
      <c r="B29" s="15"/>
      <c r="C29" s="12"/>
      <c r="D29" s="9"/>
      <c r="E29" s="13"/>
      <c r="F29" s="13"/>
      <c r="G29" s="14"/>
      <c r="H29" s="13"/>
      <c r="I29" s="8"/>
      <c r="J29" s="8"/>
      <c r="K29" s="15"/>
    </row>
    <row r="30" spans="1:11" x14ac:dyDescent="0.25">
      <c r="A30" s="9"/>
      <c r="B30" s="15"/>
      <c r="C30" s="12"/>
      <c r="D30" s="9"/>
      <c r="E30" s="13"/>
      <c r="F30" s="13"/>
      <c r="G30" s="14"/>
      <c r="H30" s="13"/>
      <c r="I30" s="8"/>
      <c r="J30" s="8"/>
      <c r="K30" s="15"/>
    </row>
    <row r="31" spans="1:11" x14ac:dyDescent="0.25">
      <c r="A31" s="9"/>
      <c r="B31" s="15"/>
      <c r="C31" s="12"/>
      <c r="D31" s="5"/>
    </row>
    <row r="32" spans="1:11" x14ac:dyDescent="0.25">
      <c r="A32" s="9"/>
      <c r="B32" s="15"/>
      <c r="C32" s="12"/>
      <c r="D32" s="5"/>
    </row>
    <row r="33" spans="1:4" x14ac:dyDescent="0.25">
      <c r="A33" s="9"/>
      <c r="B33" s="15"/>
      <c r="C33" s="12"/>
      <c r="D33" s="5"/>
    </row>
    <row r="34" spans="1:4" x14ac:dyDescent="0.25">
      <c r="A34" s="9"/>
      <c r="B34" s="15"/>
      <c r="C34" s="12"/>
      <c r="D34" s="5"/>
    </row>
    <row r="35" spans="1:4" x14ac:dyDescent="0.25">
      <c r="A35" s="9"/>
      <c r="B35" s="15"/>
      <c r="C35" s="12"/>
      <c r="D35" s="5"/>
    </row>
    <row r="36" spans="1:4" x14ac:dyDescent="0.25">
      <c r="A36" s="9"/>
      <c r="B36" s="15"/>
      <c r="C36" s="12"/>
      <c r="D36" s="5"/>
    </row>
    <row r="37" spans="1:4" x14ac:dyDescent="0.25">
      <c r="A37" s="9"/>
      <c r="B37" s="15"/>
      <c r="C37" s="12"/>
    </row>
    <row r="38" spans="1:4" x14ac:dyDescent="0.25">
      <c r="A38" s="9"/>
      <c r="B38" s="15"/>
      <c r="C38" s="12"/>
    </row>
    <row r="39" spans="1:4" x14ac:dyDescent="0.25">
      <c r="A39" s="9"/>
      <c r="B39" s="15"/>
      <c r="C39" s="12"/>
    </row>
    <row r="40" spans="1:4" x14ac:dyDescent="0.25">
      <c r="A40" s="9"/>
      <c r="B40" s="15"/>
      <c r="C40" s="12"/>
    </row>
    <row r="41" spans="1:4" x14ac:dyDescent="0.25">
      <c r="A41" s="9"/>
      <c r="B41" s="15"/>
      <c r="C41" s="12"/>
    </row>
    <row r="42" spans="1:4" x14ac:dyDescent="0.25">
      <c r="A42" s="9"/>
      <c r="B42" s="15"/>
      <c r="C42" s="12"/>
    </row>
    <row r="43" spans="1:4" x14ac:dyDescent="0.25">
      <c r="A43" s="9"/>
      <c r="C43" s="12"/>
    </row>
    <row r="44" spans="1:4" x14ac:dyDescent="0.25">
      <c r="A44" s="9"/>
      <c r="C44" s="12"/>
    </row>
    <row r="45" spans="1:4" x14ac:dyDescent="0.25">
      <c r="A45" s="9"/>
      <c r="C45" s="12"/>
    </row>
    <row r="46" spans="1:4" x14ac:dyDescent="0.25">
      <c r="A46" s="9"/>
      <c r="C46" s="12"/>
    </row>
    <row r="47" spans="1:4" x14ac:dyDescent="0.25">
      <c r="A47" s="9"/>
      <c r="C47" s="12"/>
    </row>
    <row r="48" spans="1:4" x14ac:dyDescent="0.25">
      <c r="A48" s="9"/>
      <c r="C48" s="12"/>
    </row>
    <row r="49" spans="1:3" x14ac:dyDescent="0.25">
      <c r="A49" s="9"/>
      <c r="B49" s="2"/>
      <c r="C49" s="12"/>
    </row>
    <row r="50" spans="1:3" x14ac:dyDescent="0.25">
      <c r="A50" s="9"/>
      <c r="B50" s="2"/>
    </row>
    <row r="51" spans="1:3" x14ac:dyDescent="0.25">
      <c r="A51" s="9"/>
      <c r="B51" s="2"/>
    </row>
    <row r="52" spans="1:3" x14ac:dyDescent="0.25">
      <c r="A52" s="9"/>
      <c r="B52" s="2"/>
    </row>
    <row r="53" spans="1:3" x14ac:dyDescent="0.25">
      <c r="A53" s="9"/>
      <c r="B53" s="2"/>
    </row>
    <row r="54" spans="1:3" x14ac:dyDescent="0.25">
      <c r="A54" s="9"/>
      <c r="B54" s="2"/>
    </row>
    <row r="55" spans="1:3" x14ac:dyDescent="0.25">
      <c r="A55" s="9"/>
      <c r="B55" s="2"/>
    </row>
    <row r="56" spans="1:3" x14ac:dyDescent="0.25">
      <c r="A56" s="9"/>
      <c r="B56" s="2"/>
    </row>
    <row r="57" spans="1:3" x14ac:dyDescent="0.25">
      <c r="B57" s="2"/>
    </row>
    <row r="58" spans="1:3" x14ac:dyDescent="0.25">
      <c r="B58" s="2"/>
    </row>
    <row r="59" spans="1:3" x14ac:dyDescent="0.25">
      <c r="B59" s="2"/>
    </row>
    <row r="60" spans="1:3" x14ac:dyDescent="0.25">
      <c r="B6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R32"/>
  <sheetViews>
    <sheetView zoomScaleNormal="100" workbookViewId="0">
      <selection activeCell="M38" sqref="M38"/>
    </sheetView>
  </sheetViews>
  <sheetFormatPr baseColWidth="10" defaultColWidth="11.42578125" defaultRowHeight="15" x14ac:dyDescent="0.25"/>
  <sheetData>
    <row r="1" spans="1:15" x14ac:dyDescent="0.25">
      <c r="A1" s="1"/>
      <c r="B1" s="1"/>
      <c r="C1" s="1"/>
      <c r="D1" s="1"/>
    </row>
    <row r="2" spans="1:15" x14ac:dyDescent="0.25">
      <c r="B2" s="3"/>
      <c r="C2" s="3"/>
      <c r="D2" s="4"/>
    </row>
    <row r="3" spans="1:15" x14ac:dyDescent="0.25">
      <c r="B3" s="3"/>
      <c r="C3" s="3"/>
      <c r="D3" s="4"/>
      <c r="N3" s="125"/>
      <c r="O3" s="125"/>
    </row>
    <row r="4" spans="1:15" x14ac:dyDescent="0.25">
      <c r="B4" s="3"/>
      <c r="C4" s="3"/>
      <c r="D4" s="4"/>
      <c r="N4" s="12"/>
      <c r="O4" s="12"/>
    </row>
    <row r="5" spans="1:15" x14ac:dyDescent="0.25">
      <c r="B5" s="3"/>
      <c r="C5" s="3"/>
      <c r="D5" s="4"/>
      <c r="N5" s="12"/>
      <c r="O5" s="12"/>
    </row>
    <row r="6" spans="1:15" x14ac:dyDescent="0.25">
      <c r="B6" s="3"/>
      <c r="C6" s="3"/>
      <c r="D6" s="4"/>
      <c r="N6" s="12"/>
      <c r="O6" s="12"/>
    </row>
    <row r="7" spans="1:15" x14ac:dyDescent="0.25">
      <c r="B7" s="3"/>
      <c r="C7" s="3"/>
      <c r="D7" s="4"/>
      <c r="N7" s="12"/>
      <c r="O7" s="12"/>
    </row>
    <row r="8" spans="1:15" x14ac:dyDescent="0.25">
      <c r="B8" s="3"/>
      <c r="C8" s="3"/>
      <c r="D8" s="4"/>
      <c r="N8" s="12"/>
      <c r="O8" s="12"/>
    </row>
    <row r="9" spans="1:15" x14ac:dyDescent="0.25">
      <c r="B9" s="3"/>
      <c r="C9" s="3"/>
      <c r="D9" s="4"/>
      <c r="N9" s="12"/>
      <c r="O9" s="12"/>
    </row>
    <row r="10" spans="1:15" x14ac:dyDescent="0.25">
      <c r="B10" s="3"/>
      <c r="C10" s="3"/>
      <c r="D10" s="4"/>
      <c r="N10" s="12"/>
      <c r="O10" s="12"/>
    </row>
    <row r="11" spans="1:15" x14ac:dyDescent="0.25">
      <c r="B11" s="3"/>
      <c r="C11" s="3"/>
      <c r="D11" s="4"/>
      <c r="N11" s="12"/>
      <c r="O11" s="12"/>
    </row>
    <row r="12" spans="1:15" x14ac:dyDescent="0.25">
      <c r="B12" s="3"/>
      <c r="C12" s="3"/>
      <c r="D12" s="4"/>
      <c r="N12" s="12"/>
      <c r="O12" s="12"/>
    </row>
    <row r="13" spans="1:15" x14ac:dyDescent="0.25">
      <c r="B13" s="3"/>
      <c r="C13" s="3"/>
      <c r="D13" s="4"/>
      <c r="N13" s="12"/>
      <c r="O13" s="12"/>
    </row>
    <row r="14" spans="1:15" x14ac:dyDescent="0.25">
      <c r="B14" s="3"/>
      <c r="C14" s="3"/>
      <c r="D14" s="4"/>
      <c r="N14" s="12"/>
      <c r="O14" s="12"/>
    </row>
    <row r="15" spans="1:15" x14ac:dyDescent="0.25">
      <c r="B15" s="3"/>
      <c r="C15" s="3"/>
      <c r="D15" s="4"/>
      <c r="N15" s="12"/>
      <c r="O15" s="12"/>
    </row>
    <row r="16" spans="1:15" x14ac:dyDescent="0.25">
      <c r="B16" s="3"/>
      <c r="C16" s="3"/>
      <c r="D16" s="4"/>
      <c r="N16" s="12"/>
      <c r="O16" s="12"/>
    </row>
    <row r="17" spans="2:18" x14ac:dyDescent="0.25">
      <c r="B17" s="3"/>
      <c r="C17" s="3"/>
      <c r="D17" s="4"/>
      <c r="N17" s="12"/>
      <c r="O17" s="12"/>
    </row>
    <row r="18" spans="2:18" x14ac:dyDescent="0.25">
      <c r="B18" s="3"/>
      <c r="C18" s="3"/>
      <c r="D18" s="4"/>
      <c r="Q18" s="10"/>
      <c r="R18" s="10"/>
    </row>
    <row r="19" spans="2:18" x14ac:dyDescent="0.25">
      <c r="B19" s="3"/>
      <c r="C19" s="3"/>
      <c r="D19" s="4"/>
      <c r="Q19" s="10"/>
      <c r="R19" s="10"/>
    </row>
    <row r="20" spans="2:18" x14ac:dyDescent="0.25">
      <c r="B20" s="3"/>
      <c r="C20" s="3"/>
      <c r="D20" s="4"/>
      <c r="Q20" s="10"/>
      <c r="R20" s="10"/>
    </row>
    <row r="21" spans="2:18" x14ac:dyDescent="0.25">
      <c r="B21" s="3"/>
      <c r="C21" s="3"/>
      <c r="D21" s="4"/>
      <c r="Q21" s="10"/>
      <c r="R21" s="10"/>
    </row>
    <row r="22" spans="2:18" x14ac:dyDescent="0.25">
      <c r="B22" s="3"/>
      <c r="C22" s="3"/>
      <c r="D22" s="4"/>
      <c r="Q22" s="10"/>
      <c r="R22" s="10"/>
    </row>
    <row r="23" spans="2:18" x14ac:dyDescent="0.25">
      <c r="B23" s="3"/>
      <c r="C23" s="3"/>
      <c r="D23" s="4"/>
    </row>
    <row r="24" spans="2:18" x14ac:dyDescent="0.25">
      <c r="B24" s="3"/>
      <c r="C24" s="3"/>
      <c r="D24" s="4"/>
    </row>
    <row r="25" spans="2:18" x14ac:dyDescent="0.25">
      <c r="B25" s="3"/>
      <c r="C25" s="3"/>
      <c r="D25" s="4"/>
    </row>
    <row r="26" spans="2:18" x14ac:dyDescent="0.25">
      <c r="B26" s="3"/>
      <c r="C26" s="3"/>
      <c r="D26" s="4"/>
    </row>
    <row r="27" spans="2:18" x14ac:dyDescent="0.25">
      <c r="B27" s="3"/>
      <c r="C27" s="3"/>
      <c r="D27" s="4"/>
    </row>
    <row r="28" spans="2:18" x14ac:dyDescent="0.25">
      <c r="B28" s="3"/>
      <c r="C28" s="3"/>
      <c r="D28" s="4"/>
    </row>
    <row r="29" spans="2:18" x14ac:dyDescent="0.25">
      <c r="B29" s="3"/>
      <c r="C29" s="3"/>
      <c r="D29" s="4"/>
    </row>
    <row r="30" spans="2:18" x14ac:dyDescent="0.25">
      <c r="B30" s="3"/>
      <c r="C30" s="3"/>
      <c r="D30" s="4"/>
    </row>
    <row r="31" spans="2:18" x14ac:dyDescent="0.25">
      <c r="B31" s="3"/>
      <c r="C31" s="3"/>
      <c r="D31" s="4"/>
    </row>
    <row r="32" spans="2:18" x14ac:dyDescent="0.25">
      <c r="B32" s="3"/>
      <c r="C32" s="3"/>
      <c r="D32" s="4"/>
    </row>
  </sheetData>
  <mergeCells count="1">
    <mergeCell ref="N3:O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9568CD-79FD-4F29-B8EA-0EC36FCEDC36}">
  <ds:schemaRefs>
    <ds:schemaRef ds:uri="http://schemas.microsoft.com/office/2006/metadata/properties"/>
    <ds:schemaRef ds:uri="http://schemas.microsoft.com/office/infopath/2007/PartnerControls"/>
    <ds:schemaRef ds:uri="cb2f1bcd-be84-416f-8e4c-579a87f02d7c"/>
    <ds:schemaRef ds:uri="f23fb798-1e5f-4136-a5b2-f036c507fb57"/>
  </ds:schemaRefs>
</ds:datastoreItem>
</file>

<file path=customXml/itemProps2.xml><?xml version="1.0" encoding="utf-8"?>
<ds:datastoreItem xmlns:ds="http://schemas.openxmlformats.org/officeDocument/2006/customXml" ds:itemID="{390DC365-E794-4134-BF90-2961D87B76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705470-2083-4183-B54D-42AE95F000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Resultados</vt:lpstr>
      <vt:lpstr>SPT</vt:lpstr>
      <vt:lpstr>Comparación</vt:lpstr>
      <vt:lpstr>Resultados!Área_de_impresión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Echeverri</dc:creator>
  <cp:keywords/>
  <dc:description/>
  <cp:lastModifiedBy>Paola Quintero</cp:lastModifiedBy>
  <cp:revision/>
  <dcterms:created xsi:type="dcterms:W3CDTF">2012-03-26T23:44:46Z</dcterms:created>
  <dcterms:modified xsi:type="dcterms:W3CDTF">2024-11-19T23:23:00Z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</Properties>
</file>