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erine Arias\Documents\JEOPROBE_automatizacion_memorias\_templates\"/>
    </mc:Choice>
  </mc:AlternateContent>
  <xr:revisionPtr revIDLastSave="0" documentId="13_ncr:1_{61702CD4-82FD-4A3C-AE56-AC0DF2B6D63E}" xr6:coauthVersionLast="47" xr6:coauthVersionMax="47" xr10:uidLastSave="{00000000-0000-0000-0000-000000000000}"/>
  <bookViews>
    <workbookView xWindow="22932" yWindow="-48" windowWidth="23256" windowHeight="12456" tabRatio="857" activeTab="8" xr2:uid="{00000000-000D-0000-FFFF-FFFF00000000}"/>
  </bookViews>
  <sheets>
    <sheet name="A1" sheetId="10" r:id="rId1"/>
    <sheet name="Analisis " sheetId="5" state="hidden" r:id="rId2"/>
    <sheet name="Correlacion v,Vs" sheetId="6" state="hidden" r:id="rId3"/>
    <sheet name="A2" sheetId="4" r:id="rId4"/>
    <sheet name="A3" sheetId="20" r:id="rId5"/>
    <sheet name="A4" sheetId="21" r:id="rId6"/>
    <sheet name="Vs anterior" sheetId="12" state="hidden" r:id="rId7"/>
    <sheet name="Vs" sheetId="7" r:id="rId8"/>
    <sheet name="Módulos elásticos" sheetId="38" r:id="rId9"/>
    <sheet name="Espectro G01" sheetId="30" r:id="rId10"/>
    <sheet name="Espectro G06" sheetId="34" state="hidden" r:id="rId11"/>
    <sheet name="Espectro G12" sheetId="41" r:id="rId12"/>
    <sheet name="Espectro G18" sheetId="42" state="hidden" r:id="rId13"/>
    <sheet name="Espectro G24" sheetId="35" r:id="rId14"/>
    <sheet name="Inversión Linea G01" sheetId="29" r:id="rId15"/>
    <sheet name="Inversión Linea G06" sheetId="43" state="hidden" r:id="rId16"/>
    <sheet name="Inversión Linea G12" sheetId="36" r:id="rId17"/>
    <sheet name="Inversión Linea G18" sheetId="44" state="hidden" r:id="rId18"/>
    <sheet name="Inversión Linea G24" sheetId="37" r:id="rId19"/>
    <sheet name="Vp" sheetId="39" state="hidden" r:id="rId20"/>
    <sheet name="Fotos Linea" sheetId="26" r:id="rId21"/>
    <sheet name="Hoja1" sheetId="45" state="hidden" r:id="rId22"/>
    <sheet name="Inversion Pasivos" sheetId="32" state="hidden" r:id="rId23"/>
    <sheet name="Espectro PASIVO" sheetId="27" state="hidden" r:id="rId24"/>
  </sheets>
  <externalReferences>
    <externalReference r:id="rId25"/>
    <externalReference r:id="rId26"/>
  </externalReferences>
  <definedNames>
    <definedName name="a" localSheetId="9">#REF!</definedName>
    <definedName name="a" localSheetId="10">#REF!</definedName>
    <definedName name="a" localSheetId="11">#REF!</definedName>
    <definedName name="a" localSheetId="12">#REF!</definedName>
    <definedName name="a" localSheetId="13">#REF!</definedName>
    <definedName name="a" localSheetId="14">#REF!</definedName>
    <definedName name="a" localSheetId="15">#REF!</definedName>
    <definedName name="a" localSheetId="16">#REF!</definedName>
    <definedName name="a" localSheetId="17">#REF!</definedName>
    <definedName name="a" localSheetId="18">#REF!</definedName>
    <definedName name="a" localSheetId="22">#REF!</definedName>
    <definedName name="a">#REF!</definedName>
    <definedName name="BB" localSheetId="10">#REF!</definedName>
    <definedName name="BB" localSheetId="11">#REF!</definedName>
    <definedName name="BB" localSheetId="12">#REF!</definedName>
    <definedName name="BB" localSheetId="13">#REF!</definedName>
    <definedName name="BB" localSheetId="16">#REF!</definedName>
    <definedName name="BB" localSheetId="17">#REF!</definedName>
    <definedName name="BB" localSheetId="18">#REF!</definedName>
    <definedName name="BB" localSheetId="22">#REF!</definedName>
    <definedName name="BB">#REF!</definedName>
    <definedName name="carlo" localSheetId="9">#REF!</definedName>
    <definedName name="carlo" localSheetId="10">#REF!</definedName>
    <definedName name="carlo" localSheetId="11">#REF!</definedName>
    <definedName name="carlo" localSheetId="12">#REF!</definedName>
    <definedName name="carlo" localSheetId="13">#REF!</definedName>
    <definedName name="carlo" localSheetId="14">#REF!</definedName>
    <definedName name="carlo" localSheetId="15">#REF!</definedName>
    <definedName name="carlo" localSheetId="16">#REF!</definedName>
    <definedName name="carlo" localSheetId="17">#REF!</definedName>
    <definedName name="carlo" localSheetId="18">#REF!</definedName>
    <definedName name="carlo" localSheetId="22">#REF!</definedName>
    <definedName name="carlo">#REF!</definedName>
    <definedName name="FINAL">[1]COORDENADAS!$F$11</definedName>
    <definedName name="FV" localSheetId="10">#REF!</definedName>
    <definedName name="FV" localSheetId="11">#REF!</definedName>
    <definedName name="FV" localSheetId="12">#REF!</definedName>
    <definedName name="FV" localSheetId="13">#REF!</definedName>
    <definedName name="FV" localSheetId="16">#REF!</definedName>
    <definedName name="FV" localSheetId="17">#REF!</definedName>
    <definedName name="FV" localSheetId="18">#REF!</definedName>
    <definedName name="FV" localSheetId="22">#REF!</definedName>
    <definedName name="FV">#REF!</definedName>
    <definedName name="HY" localSheetId="10">#REF!</definedName>
    <definedName name="HY" localSheetId="11">#REF!</definedName>
    <definedName name="HY" localSheetId="12">#REF!</definedName>
    <definedName name="HY" localSheetId="13">#REF!</definedName>
    <definedName name="HY" localSheetId="16">#REF!</definedName>
    <definedName name="HY" localSheetId="17">#REF!</definedName>
    <definedName name="HY" localSheetId="18">#REF!</definedName>
    <definedName name="HY" localSheetId="22">#REF!</definedName>
    <definedName name="HY">#REF!</definedName>
    <definedName name="l" localSheetId="9">#REF!</definedName>
    <definedName name="l" localSheetId="10">#REF!</definedName>
    <definedName name="l" localSheetId="11">#REF!</definedName>
    <definedName name="l" localSheetId="12">#REF!</definedName>
    <definedName name="l" localSheetId="13">#REF!</definedName>
    <definedName name="l" localSheetId="14">#REF!</definedName>
    <definedName name="l" localSheetId="15">#REF!</definedName>
    <definedName name="l" localSheetId="16">#REF!</definedName>
    <definedName name="l" localSheetId="17">#REF!</definedName>
    <definedName name="l" localSheetId="18">#REF!</definedName>
    <definedName name="l" localSheetId="22">#REF!</definedName>
    <definedName name="l">#REF!</definedName>
    <definedName name="LLL" localSheetId="10">#REF!</definedName>
    <definedName name="LLL" localSheetId="11">#REF!</definedName>
    <definedName name="LLL" localSheetId="12">#REF!</definedName>
    <definedName name="LLL" localSheetId="13">#REF!</definedName>
    <definedName name="LLL" localSheetId="16">#REF!</definedName>
    <definedName name="LLL" localSheetId="17">#REF!</definedName>
    <definedName name="LLL" localSheetId="18">#REF!</definedName>
    <definedName name="LLL" localSheetId="22">#REF!</definedName>
    <definedName name="LLL">#REF!</definedName>
    <definedName name="LSV" localSheetId="10">#REF!</definedName>
    <definedName name="LSV" localSheetId="11">#REF!</definedName>
    <definedName name="LSV" localSheetId="12">#REF!</definedName>
    <definedName name="LSV" localSheetId="13">#REF!</definedName>
    <definedName name="LSV" localSheetId="16">#REF!</definedName>
    <definedName name="LSV" localSheetId="17">#REF!</definedName>
    <definedName name="LSV" localSheetId="18">#REF!</definedName>
    <definedName name="LSV" localSheetId="22">#REF!</definedName>
    <definedName name="LSV">#REF!</definedName>
    <definedName name="MM" localSheetId="10">#REF!</definedName>
    <definedName name="MM" localSheetId="11">#REF!</definedName>
    <definedName name="MM" localSheetId="12">#REF!</definedName>
    <definedName name="MM" localSheetId="13">#REF!</definedName>
    <definedName name="MM" localSheetId="16">#REF!</definedName>
    <definedName name="MM" localSheetId="17">#REF!</definedName>
    <definedName name="MM" localSheetId="18">#REF!</definedName>
    <definedName name="MM" localSheetId="22">#REF!</definedName>
    <definedName name="MM">#REF!</definedName>
    <definedName name="modelOasis_1" localSheetId="3">'A2'!$L$6:$M$14</definedName>
    <definedName name="modelOasis_1" localSheetId="4">'A3'!$L$6:$M$14</definedName>
    <definedName name="modelOasis_1" localSheetId="5">'A4'!$L$6:$M$14</definedName>
    <definedName name="nn" localSheetId="9">#REF!</definedName>
    <definedName name="nn" localSheetId="10">#REF!</definedName>
    <definedName name="nn" localSheetId="11">#REF!</definedName>
    <definedName name="nn" localSheetId="12">#REF!</definedName>
    <definedName name="nn" localSheetId="13">#REF!</definedName>
    <definedName name="nn" localSheetId="23">#REF!</definedName>
    <definedName name="nn" localSheetId="20">#REF!</definedName>
    <definedName name="nn" localSheetId="14">#REF!</definedName>
    <definedName name="nn" localSheetId="15">#REF!</definedName>
    <definedName name="nn" localSheetId="16">#REF!</definedName>
    <definedName name="nn" localSheetId="17">#REF!</definedName>
    <definedName name="nn" localSheetId="18">#REF!</definedName>
    <definedName name="nn" localSheetId="22">#REF!</definedName>
    <definedName name="nn">#REF!</definedName>
    <definedName name="_xlnm.Print_Area" localSheetId="9">'Espectro G01'!$A$1:$K$39</definedName>
    <definedName name="_xlnm.Print_Area" localSheetId="10">'Espectro G06'!$A$1:$K$39</definedName>
    <definedName name="_xlnm.Print_Area" localSheetId="11">'Espectro G12'!$A$1:$M$39</definedName>
    <definedName name="_xlnm.Print_Area" localSheetId="12">'Espectro G18'!$A$1:$M$39</definedName>
    <definedName name="_xlnm.Print_Area" localSheetId="13">'Espectro G24'!$A$1:$M$39</definedName>
    <definedName name="_xlnm.Print_Area" localSheetId="23">'Espectro PASIVO'!$A$1:$K$42</definedName>
    <definedName name="_xlnm.Print_Area" localSheetId="20">'Fotos Linea'!$A$1:$K$39</definedName>
    <definedName name="_xlnm.Print_Area" localSheetId="14">'Inversión Linea G01'!$A$1:$K$39</definedName>
    <definedName name="_xlnm.Print_Area" localSheetId="15">'Inversión Linea G06'!$A$1:$K$39</definedName>
    <definedName name="_xlnm.Print_Area" localSheetId="16">'Inversión Linea G12'!$A$1:$K$39</definedName>
    <definedName name="_xlnm.Print_Area" localSheetId="17">'Inversión Linea G18'!$A$1:$K$39</definedName>
    <definedName name="_xlnm.Print_Area" localSheetId="18">'Inversión Linea G24'!$A$1:$K$39</definedName>
    <definedName name="_xlnm.Print_Area" localSheetId="22">'Inversion Pasivos'!$A$1:$K$42</definedName>
    <definedName name="_xlnm.Print_Area" localSheetId="8">'Módulos elásticos'!$H$1:$S$38</definedName>
    <definedName name="_xlnm.Print_Area" localSheetId="19">Vp!$A$1:$K$39</definedName>
    <definedName name="_xlnm.Print_Area" localSheetId="7">Vs!$A$1:$K$41</definedName>
    <definedName name="_xlnm.Print_Area" localSheetId="6">'Vs anterior'!$A$1:$AH$99</definedName>
    <definedName name="prueba" localSheetId="9">#REF!</definedName>
    <definedName name="prueba" localSheetId="10">#REF!</definedName>
    <definedName name="prueba" localSheetId="11">#REF!</definedName>
    <definedName name="prueba" localSheetId="12">#REF!</definedName>
    <definedName name="prueba" localSheetId="13">#REF!</definedName>
    <definedName name="prueba" localSheetId="23">#REF!</definedName>
    <definedName name="prueba" localSheetId="20">#REF!</definedName>
    <definedName name="prueba" localSheetId="14">#REF!</definedName>
    <definedName name="prueba" localSheetId="15">#REF!</definedName>
    <definedName name="prueba" localSheetId="16">#REF!</definedName>
    <definedName name="prueba" localSheetId="17">#REF!</definedName>
    <definedName name="prueba" localSheetId="18">#REF!</definedName>
    <definedName name="prueba" localSheetId="22">#REF!</definedName>
    <definedName name="prueba">#REF!</definedName>
    <definedName name="qw" localSheetId="9">#REF!</definedName>
    <definedName name="qw" localSheetId="10">#REF!</definedName>
    <definedName name="qw" localSheetId="11">#REF!</definedName>
    <definedName name="qw" localSheetId="12">#REF!</definedName>
    <definedName name="qw" localSheetId="13">#REF!</definedName>
    <definedName name="qw" localSheetId="14">#REF!</definedName>
    <definedName name="qw" localSheetId="15">#REF!</definedName>
    <definedName name="qw" localSheetId="16">#REF!</definedName>
    <definedName name="qw" localSheetId="17">#REF!</definedName>
    <definedName name="qw" localSheetId="18">#REF!</definedName>
    <definedName name="qw" localSheetId="22">#REF!</definedName>
    <definedName name="qw">#REF!</definedName>
    <definedName name="S" localSheetId="4">#REF!</definedName>
    <definedName name="S" localSheetId="5">#REF!</definedName>
    <definedName name="S" localSheetId="9">#REF!</definedName>
    <definedName name="S" localSheetId="10">#REF!</definedName>
    <definedName name="S" localSheetId="11">#REF!</definedName>
    <definedName name="S" localSheetId="12">#REF!</definedName>
    <definedName name="S" localSheetId="13">#REF!</definedName>
    <definedName name="S" localSheetId="23">#REF!</definedName>
    <definedName name="S" localSheetId="20">#REF!</definedName>
    <definedName name="S" localSheetId="14">#REF!</definedName>
    <definedName name="S" localSheetId="15">#REF!</definedName>
    <definedName name="S" localSheetId="16">#REF!</definedName>
    <definedName name="S" localSheetId="17">#REF!</definedName>
    <definedName name="S" localSheetId="18">#REF!</definedName>
    <definedName name="S" localSheetId="22">#REF!</definedName>
    <definedName name="S">#REF!</definedName>
    <definedName name="sd" localSheetId="9">#REF!</definedName>
    <definedName name="sd" localSheetId="10">#REF!</definedName>
    <definedName name="sd" localSheetId="11">#REF!</definedName>
    <definedName name="sd" localSheetId="12">#REF!</definedName>
    <definedName name="sd" localSheetId="13">#REF!</definedName>
    <definedName name="sd" localSheetId="14">#REF!</definedName>
    <definedName name="sd" localSheetId="15">#REF!</definedName>
    <definedName name="sd" localSheetId="16">#REF!</definedName>
    <definedName name="sd" localSheetId="17">#REF!</definedName>
    <definedName name="sd" localSheetId="18">#REF!</definedName>
    <definedName name="sd" localSheetId="22">#REF!</definedName>
    <definedName name="sd">#REF!</definedName>
    <definedName name="SS" localSheetId="10">#REF!</definedName>
    <definedName name="SS" localSheetId="11">#REF!</definedName>
    <definedName name="SS" localSheetId="12">#REF!</definedName>
    <definedName name="SS" localSheetId="13">#REF!</definedName>
    <definedName name="SS" localSheetId="16">#REF!</definedName>
    <definedName name="SS" localSheetId="17">#REF!</definedName>
    <definedName name="SS" localSheetId="18">#REF!</definedName>
    <definedName name="SS" localSheetId="22">#REF!</definedName>
    <definedName name="SS">#REF!</definedName>
    <definedName name="u" localSheetId="9">#REF!</definedName>
    <definedName name="u" localSheetId="10">#REF!</definedName>
    <definedName name="u" localSheetId="11">#REF!</definedName>
    <definedName name="u" localSheetId="12">#REF!</definedName>
    <definedName name="u" localSheetId="13">#REF!</definedName>
    <definedName name="u" localSheetId="14">#REF!</definedName>
    <definedName name="u" localSheetId="15">#REF!</definedName>
    <definedName name="u" localSheetId="16">#REF!</definedName>
    <definedName name="u" localSheetId="17">#REF!</definedName>
    <definedName name="u" localSheetId="18">#REF!</definedName>
    <definedName name="u" localSheetId="22">#REF!</definedName>
    <definedName name="u">#REF!</definedName>
    <definedName name="vDiastólica" localSheetId="4">#REF!</definedName>
    <definedName name="vDiastólica" localSheetId="5">#REF!</definedName>
    <definedName name="vDiastólica" localSheetId="9">#REF!</definedName>
    <definedName name="vDiastólica" localSheetId="10">#REF!</definedName>
    <definedName name="vDiastólica" localSheetId="11">#REF!</definedName>
    <definedName name="vDiastólica" localSheetId="12">#REF!</definedName>
    <definedName name="vDiastólica" localSheetId="13">#REF!</definedName>
    <definedName name="vDiastólica" localSheetId="23">#REF!</definedName>
    <definedName name="vDiastólica" localSheetId="20">#REF!</definedName>
    <definedName name="vDiastólica" localSheetId="14">#REF!</definedName>
    <definedName name="vDiastólica" localSheetId="15">#REF!</definedName>
    <definedName name="vDiastólica" localSheetId="16">#REF!</definedName>
    <definedName name="vDiastólica" localSheetId="17">#REF!</definedName>
    <definedName name="vDiastólica" localSheetId="18">#REF!</definedName>
    <definedName name="vDiastólica" localSheetId="22">#REF!</definedName>
    <definedName name="vDiastólica">#REF!</definedName>
    <definedName name="vFechaHora" localSheetId="4">#REF!</definedName>
    <definedName name="vFechaHora" localSheetId="5">#REF!</definedName>
    <definedName name="vFechaHora" localSheetId="9">#REF!</definedName>
    <definedName name="vFechaHora" localSheetId="10">#REF!</definedName>
    <definedName name="vFechaHora" localSheetId="11">#REF!</definedName>
    <definedName name="vFechaHora" localSheetId="12">#REF!</definedName>
    <definedName name="vFechaHora" localSheetId="13">#REF!</definedName>
    <definedName name="vFechaHora" localSheetId="23">#REF!</definedName>
    <definedName name="vFechaHora" localSheetId="20">#REF!</definedName>
    <definedName name="vFechaHora" localSheetId="14">#REF!</definedName>
    <definedName name="vFechaHora" localSheetId="15">#REF!</definedName>
    <definedName name="vFechaHora" localSheetId="16">#REF!</definedName>
    <definedName name="vFechaHora" localSheetId="17">#REF!</definedName>
    <definedName name="vFechaHora" localSheetId="18">#REF!</definedName>
    <definedName name="vFechaHora" localSheetId="22">#REF!</definedName>
    <definedName name="vFechaHora">#REF!</definedName>
    <definedName name="vRitmo" localSheetId="4">#REF!</definedName>
    <definedName name="vRitmo" localSheetId="5">#REF!</definedName>
    <definedName name="vRitmo" localSheetId="9">#REF!</definedName>
    <definedName name="vRitmo" localSheetId="10">#REF!</definedName>
    <definedName name="vRitmo" localSheetId="11">#REF!</definedName>
    <definedName name="vRitmo" localSheetId="12">#REF!</definedName>
    <definedName name="vRitmo" localSheetId="13">#REF!</definedName>
    <definedName name="vRitmo" localSheetId="23">#REF!</definedName>
    <definedName name="vRitmo" localSheetId="20">#REF!</definedName>
    <definedName name="vRitmo" localSheetId="14">#REF!</definedName>
    <definedName name="vRitmo" localSheetId="15">#REF!</definedName>
    <definedName name="vRitmo" localSheetId="16">#REF!</definedName>
    <definedName name="vRitmo" localSheetId="17">#REF!</definedName>
    <definedName name="vRitmo" localSheetId="18">#REF!</definedName>
    <definedName name="vRitmo" localSheetId="22">#REF!</definedName>
    <definedName name="vRitmo">#REF!</definedName>
    <definedName name="vSistólica" localSheetId="4">#REF!</definedName>
    <definedName name="vSistólica" localSheetId="5">#REF!</definedName>
    <definedName name="vSistólica" localSheetId="9">#REF!</definedName>
    <definedName name="vSistólica" localSheetId="10">#REF!</definedName>
    <definedName name="vSistólica" localSheetId="11">#REF!</definedName>
    <definedName name="vSistólica" localSheetId="12">#REF!</definedName>
    <definedName name="vSistólica" localSheetId="13">#REF!</definedName>
    <definedName name="vSistólica" localSheetId="23">#REF!</definedName>
    <definedName name="vSistólica" localSheetId="20">#REF!</definedName>
    <definedName name="vSistólica" localSheetId="14">#REF!</definedName>
    <definedName name="vSistólica" localSheetId="15">#REF!</definedName>
    <definedName name="vSistólica" localSheetId="16">#REF!</definedName>
    <definedName name="vSistólica" localSheetId="17">#REF!</definedName>
    <definedName name="vSistólica" localSheetId="18">#REF!</definedName>
    <definedName name="vSistólica" localSheetId="22">#REF!</definedName>
    <definedName name="vSistólica">#REF!</definedName>
    <definedName name="z" localSheetId="9">#REF!</definedName>
    <definedName name="z" localSheetId="10">#REF!</definedName>
    <definedName name="z" localSheetId="11">#REF!</definedName>
    <definedName name="z" localSheetId="12">#REF!</definedName>
    <definedName name="z" localSheetId="13">#REF!</definedName>
    <definedName name="z" localSheetId="14">#REF!</definedName>
    <definedName name="z" localSheetId="15">#REF!</definedName>
    <definedName name="z" localSheetId="16">#REF!</definedName>
    <definedName name="z" localSheetId="17">#REF!</definedName>
    <definedName name="z" localSheetId="18">#REF!</definedName>
    <definedName name="z" localSheetId="22">#REF!</definedName>
    <definedName name="z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4" i="38" l="1"/>
  <c r="X30" i="38" s="1"/>
  <c r="X22" i="38"/>
  <c r="X20" i="38"/>
  <c r="X18" i="38"/>
  <c r="X16" i="38"/>
  <c r="I11" i="38"/>
  <c r="W4" i="38"/>
  <c r="E20" i="38"/>
  <c r="C20" i="38"/>
  <c r="A20" i="38"/>
  <c r="K5" i="44"/>
  <c r="J5" i="44"/>
  <c r="B5" i="44"/>
  <c r="K4" i="44"/>
  <c r="J4" i="44"/>
  <c r="B4" i="44"/>
  <c r="K3" i="44"/>
  <c r="K1" i="44"/>
  <c r="K5" i="43"/>
  <c r="J5" i="43"/>
  <c r="B5" i="43"/>
  <c r="K4" i="43"/>
  <c r="J4" i="43"/>
  <c r="B4" i="43"/>
  <c r="K3" i="43"/>
  <c r="K1" i="43"/>
  <c r="K5" i="42"/>
  <c r="J5" i="42"/>
  <c r="B5" i="42"/>
  <c r="K4" i="42"/>
  <c r="J4" i="42"/>
  <c r="B4" i="42"/>
  <c r="K3" i="42"/>
  <c r="K1" i="42"/>
  <c r="K5" i="41"/>
  <c r="J5" i="41"/>
  <c r="B5" i="41"/>
  <c r="K4" i="41"/>
  <c r="J4" i="41"/>
  <c r="B4" i="41"/>
  <c r="K3" i="41"/>
  <c r="K1" i="41"/>
  <c r="BB6" i="12"/>
  <c r="BB7" i="12"/>
  <c r="BB8" i="12"/>
  <c r="BB9" i="12"/>
  <c r="BB10" i="12"/>
  <c r="BB11" i="12"/>
  <c r="BB12" i="12"/>
  <c r="BB13" i="12"/>
  <c r="BB14" i="12"/>
  <c r="BB15" i="12"/>
  <c r="BB16" i="12"/>
  <c r="BB17" i="12"/>
  <c r="BB18" i="12"/>
  <c r="BB19" i="12"/>
  <c r="BB20" i="12"/>
  <c r="BA7" i="12"/>
  <c r="BA8" i="12"/>
  <c r="BA9" i="12"/>
  <c r="BA10" i="12"/>
  <c r="BA11" i="12"/>
  <c r="BA12" i="12"/>
  <c r="BA13" i="12"/>
  <c r="BA14" i="12"/>
  <c r="BA15" i="12"/>
  <c r="BA16" i="12"/>
  <c r="BA17" i="12"/>
  <c r="BA18" i="12"/>
  <c r="BA19" i="12"/>
  <c r="BA20" i="12"/>
  <c r="BA6" i="12"/>
  <c r="AW6" i="12"/>
  <c r="K5" i="39"/>
  <c r="J5" i="39"/>
  <c r="B5" i="39"/>
  <c r="K4" i="39"/>
  <c r="J4" i="39"/>
  <c r="B4" i="39"/>
  <c r="K3" i="39"/>
  <c r="K1" i="39"/>
  <c r="I20" i="38" l="1"/>
  <c r="A19" i="38"/>
  <c r="B19" i="38"/>
  <c r="C19" i="38"/>
  <c r="D19" i="38"/>
  <c r="E19" i="38"/>
  <c r="F19" i="38"/>
  <c r="B20" i="38"/>
  <c r="D20" i="38"/>
  <c r="F20" i="38"/>
  <c r="J20" i="38" l="1"/>
  <c r="L20" i="38" s="1"/>
  <c r="J19" i="38"/>
  <c r="I19" i="38"/>
  <c r="A10" i="38"/>
  <c r="B10" i="38"/>
  <c r="C10" i="38"/>
  <c r="D10" i="38"/>
  <c r="E10" i="38"/>
  <c r="F10" i="38"/>
  <c r="A11" i="38"/>
  <c r="L19" i="38" l="1"/>
  <c r="S5" i="38"/>
  <c r="R5" i="38"/>
  <c r="I5" i="38"/>
  <c r="I9" i="38" s="1"/>
  <c r="S4" i="38"/>
  <c r="R4" i="38"/>
  <c r="I4" i="38"/>
  <c r="S3" i="38"/>
  <c r="S1" i="38"/>
  <c r="F18" i="38" l="1"/>
  <c r="E18" i="38"/>
  <c r="D18" i="38"/>
  <c r="C18" i="38"/>
  <c r="B18" i="38"/>
  <c r="A18" i="38"/>
  <c r="F17" i="38"/>
  <c r="E17" i="38"/>
  <c r="D17" i="38"/>
  <c r="C17" i="38"/>
  <c r="B17" i="38"/>
  <c r="A17" i="38"/>
  <c r="F16" i="38"/>
  <c r="E16" i="38"/>
  <c r="D16" i="38"/>
  <c r="C16" i="38"/>
  <c r="B16" i="38"/>
  <c r="A16" i="38"/>
  <c r="F15" i="38"/>
  <c r="E15" i="38"/>
  <c r="D15" i="38"/>
  <c r="C15" i="38"/>
  <c r="B15" i="38"/>
  <c r="A15" i="38"/>
  <c r="F14" i="38"/>
  <c r="E14" i="38"/>
  <c r="D14" i="38"/>
  <c r="C14" i="38"/>
  <c r="B14" i="38"/>
  <c r="A14" i="38"/>
  <c r="F13" i="38"/>
  <c r="E13" i="38"/>
  <c r="D13" i="38"/>
  <c r="C13" i="38"/>
  <c r="B13" i="38"/>
  <c r="A13" i="38"/>
  <c r="F12" i="38"/>
  <c r="E12" i="38"/>
  <c r="D12" i="38"/>
  <c r="C12" i="38"/>
  <c r="B12" i="38"/>
  <c r="A12" i="38"/>
  <c r="F11" i="38"/>
  <c r="E11" i="38"/>
  <c r="D11" i="38"/>
  <c r="C11" i="38"/>
  <c r="B11" i="38"/>
  <c r="J15" i="38" l="1"/>
  <c r="J11" i="38"/>
  <c r="I15" i="38"/>
  <c r="I17" i="38"/>
  <c r="J17" i="38"/>
  <c r="I12" i="38"/>
  <c r="J14" i="38"/>
  <c r="J18" i="38"/>
  <c r="I13" i="38"/>
  <c r="I18" i="38"/>
  <c r="J16" i="38"/>
  <c r="I16" i="38"/>
  <c r="J13" i="38"/>
  <c r="I14" i="38"/>
  <c r="J12" i="38"/>
  <c r="L15" i="38" l="1"/>
  <c r="L17" i="38"/>
  <c r="L12" i="38"/>
  <c r="L11" i="38" s="1"/>
  <c r="L18" i="38"/>
  <c r="L14" i="38"/>
  <c r="L13" i="38"/>
  <c r="L16" i="38"/>
  <c r="K5" i="37"/>
  <c r="J5" i="37"/>
  <c r="B5" i="37"/>
  <c r="K4" i="37"/>
  <c r="J4" i="37"/>
  <c r="B4" i="37"/>
  <c r="K3" i="37"/>
  <c r="K1" i="37"/>
  <c r="K5" i="36"/>
  <c r="J5" i="36"/>
  <c r="B5" i="36"/>
  <c r="K4" i="36"/>
  <c r="J4" i="36"/>
  <c r="B4" i="36"/>
  <c r="K3" i="36"/>
  <c r="K1" i="36"/>
  <c r="K5" i="35"/>
  <c r="J5" i="35"/>
  <c r="B5" i="35"/>
  <c r="K4" i="35"/>
  <c r="J4" i="35"/>
  <c r="B4" i="35"/>
  <c r="K3" i="35"/>
  <c r="K1" i="35"/>
  <c r="K5" i="34"/>
  <c r="J5" i="34"/>
  <c r="B5" i="34"/>
  <c r="K4" i="34"/>
  <c r="J4" i="34"/>
  <c r="B4" i="34"/>
  <c r="K3" i="34"/>
  <c r="K1" i="34"/>
  <c r="J6" i="27" l="1"/>
  <c r="B8" i="10"/>
  <c r="K7" i="32"/>
  <c r="J7" i="32"/>
  <c r="B7" i="32"/>
  <c r="K6" i="32"/>
  <c r="J6" i="32"/>
  <c r="B6" i="32"/>
  <c r="K5" i="32"/>
  <c r="J5" i="32"/>
  <c r="K4" i="32"/>
  <c r="K3" i="32"/>
  <c r="K1" i="32"/>
  <c r="B7" i="27"/>
  <c r="B6" i="27"/>
  <c r="K7" i="27"/>
  <c r="J7" i="27"/>
  <c r="K6" i="27"/>
  <c r="K5" i="27"/>
  <c r="J5" i="27"/>
  <c r="K4" i="27"/>
  <c r="K3" i="27"/>
  <c r="K1" i="27"/>
  <c r="B358" i="10"/>
  <c r="K2" i="32" s="1"/>
  <c r="K5" i="30"/>
  <c r="J5" i="30"/>
  <c r="B5" i="30"/>
  <c r="K4" i="30"/>
  <c r="J4" i="30"/>
  <c r="B4" i="30"/>
  <c r="K3" i="30"/>
  <c r="K1" i="30"/>
  <c r="K5" i="29"/>
  <c r="J5" i="29"/>
  <c r="B5" i="29"/>
  <c r="K4" i="29"/>
  <c r="J4" i="29"/>
  <c r="B4" i="29"/>
  <c r="K3" i="29"/>
  <c r="K1" i="29"/>
  <c r="X31" i="38" l="1"/>
  <c r="K2" i="27"/>
  <c r="E11" i="10"/>
  <c r="K2" i="43" l="1"/>
  <c r="K2" i="42"/>
  <c r="K2" i="41"/>
  <c r="K2" i="44"/>
  <c r="S2" i="38"/>
  <c r="K2" i="39"/>
  <c r="K2" i="36"/>
  <c r="K2" i="34"/>
  <c r="K2" i="37"/>
  <c r="K2" i="35"/>
  <c r="K2" i="29"/>
  <c r="K2" i="30"/>
  <c r="B5" i="4"/>
  <c r="B5" i="20"/>
  <c r="B5" i="21"/>
  <c r="A1" i="10" l="1"/>
  <c r="M1" i="39" l="1"/>
  <c r="M1" i="44"/>
  <c r="M1" i="42"/>
  <c r="M1" i="43"/>
  <c r="M1" i="41"/>
  <c r="M1" i="36"/>
  <c r="M1" i="34"/>
  <c r="M1" i="37"/>
  <c r="M1" i="35"/>
  <c r="M1" i="32"/>
  <c r="M1" i="27"/>
  <c r="M1" i="29"/>
  <c r="M1" i="30"/>
  <c r="A1" i="20"/>
  <c r="M1" i="7" l="1"/>
  <c r="A1" i="4"/>
  <c r="A1" i="21"/>
  <c r="B5" i="26" l="1"/>
  <c r="K3" i="26"/>
  <c r="M2" i="26"/>
  <c r="K1" i="26"/>
  <c r="B5" i="7" l="1"/>
  <c r="K3" i="7"/>
  <c r="K1" i="7" l="1"/>
  <c r="AN93" i="12"/>
  <c r="AM93" i="12"/>
  <c r="AN89" i="12"/>
  <c r="AM89" i="12"/>
  <c r="AW77" i="12" l="1"/>
  <c r="AV77" i="12"/>
  <c r="AW76" i="12"/>
  <c r="AV76" i="12"/>
  <c r="AQ76" i="12"/>
  <c r="AP76" i="12"/>
  <c r="AQ75" i="12"/>
  <c r="AM75" i="12"/>
  <c r="AJ75" i="12"/>
  <c r="AQ74" i="12"/>
  <c r="AQ73" i="12"/>
  <c r="AP58" i="12" l="1"/>
  <c r="AM58" i="12"/>
  <c r="AJ58" i="12"/>
  <c r="AJ56" i="12"/>
  <c r="BN53" i="12"/>
  <c r="A52" i="12" l="1"/>
  <c r="BN51" i="12"/>
  <c r="BN49" i="12"/>
  <c r="BN47" i="12"/>
  <c r="BN45" i="12"/>
  <c r="BN43" i="12"/>
  <c r="BN41" i="12"/>
  <c r="BN39" i="12"/>
  <c r="BN37" i="12"/>
  <c r="AB76" i="12" l="1"/>
  <c r="Z76" i="12"/>
  <c r="X76" i="12" s="1"/>
  <c r="AW74" i="12" s="1"/>
  <c r="V76" i="12"/>
  <c r="BN40" i="12"/>
  <c r="BN35" i="12"/>
  <c r="AV74" i="12" l="1"/>
  <c r="G103" i="12"/>
  <c r="E103" i="12" s="1"/>
  <c r="BN36" i="12"/>
  <c r="AB77" i="12"/>
  <c r="Z77" i="12"/>
  <c r="X77" i="12"/>
  <c r="AW75" i="12" s="1"/>
  <c r="V77" i="12"/>
  <c r="BN33" i="12"/>
  <c r="BN34" i="12" s="1"/>
  <c r="BN31" i="12"/>
  <c r="BN32" i="12" s="1"/>
  <c r="BN29" i="12"/>
  <c r="BN30" i="12" s="1"/>
  <c r="BN27" i="12"/>
  <c r="BN28" i="12" s="1"/>
  <c r="BM26" i="12"/>
  <c r="BN25" i="12"/>
  <c r="BN26" i="12" s="1"/>
  <c r="BL23" i="12"/>
  <c r="BE23" i="12"/>
  <c r="AX23" i="12"/>
  <c r="AQ23" i="12"/>
  <c r="AJ23" i="12"/>
  <c r="AV75" i="12" l="1"/>
  <c r="G96" i="12"/>
  <c r="E96" i="12"/>
  <c r="G98" i="12"/>
  <c r="E98" i="12"/>
  <c r="E100" i="12"/>
  <c r="G100" i="12"/>
  <c r="E102" i="12"/>
  <c r="G102" i="12"/>
  <c r="G104" i="12"/>
  <c r="E104" i="12" s="1"/>
  <c r="BM27" i="12"/>
  <c r="BM28" i="12" s="1"/>
  <c r="BM29" i="12" s="1"/>
  <c r="G95" i="12"/>
  <c r="E95" i="12"/>
  <c r="E94" i="12"/>
  <c r="G94" i="12"/>
  <c r="BO26" i="12"/>
  <c r="E101" i="12"/>
  <c r="G101" i="12"/>
  <c r="G99" i="12"/>
  <c r="E99" i="12"/>
  <c r="G93" i="12"/>
  <c r="G97" i="12"/>
  <c r="E97" i="12"/>
  <c r="BB21" i="12"/>
  <c r="BA21" i="12"/>
  <c r="CC20" i="12"/>
  <c r="CF20" i="12" s="1"/>
  <c r="CB20" i="12"/>
  <c r="CE20" i="12" s="1"/>
  <c r="AX20" i="12"/>
  <c r="BW20" i="12" s="1"/>
  <c r="AW20" i="12"/>
  <c r="AT20" i="12"/>
  <c r="BQ20" i="12" s="1"/>
  <c r="AS20" i="12"/>
  <c r="AP20" i="12"/>
  <c r="AS53" i="12" s="1"/>
  <c r="AO20" i="12"/>
  <c r="BJ20" i="12" s="1"/>
  <c r="AL20" i="12"/>
  <c r="BE20" i="12" s="1"/>
  <c r="AK20" i="12"/>
  <c r="CC19" i="12"/>
  <c r="CF19" i="12" s="1"/>
  <c r="CB19" i="12"/>
  <c r="AX19" i="12"/>
  <c r="BG51" i="12" s="1"/>
  <c r="AW19" i="12"/>
  <c r="AT19" i="12"/>
  <c r="AZ51" i="12" s="1"/>
  <c r="AS19" i="12"/>
  <c r="AP19" i="12"/>
  <c r="AS51" i="12" s="1"/>
  <c r="AO19" i="12"/>
  <c r="AL19" i="12"/>
  <c r="BE19" i="12" s="1"/>
  <c r="AK19" i="12"/>
  <c r="CC18" i="12"/>
  <c r="CB18" i="12"/>
  <c r="AX18" i="12"/>
  <c r="BW18" i="12" s="1"/>
  <c r="AW18" i="12"/>
  <c r="AT18" i="12"/>
  <c r="AZ49" i="12" s="1"/>
  <c r="AS18" i="12"/>
  <c r="AP18" i="12"/>
  <c r="AS49" i="12" s="1"/>
  <c r="AO18" i="12"/>
  <c r="AL18" i="12"/>
  <c r="BE18" i="12" s="1"/>
  <c r="AK18" i="12"/>
  <c r="CC17" i="12"/>
  <c r="CB17" i="12"/>
  <c r="AX17" i="12"/>
  <c r="BG47" i="12" s="1"/>
  <c r="AW17" i="12"/>
  <c r="AT17" i="12"/>
  <c r="BQ17" i="12" s="1"/>
  <c r="AS17" i="12"/>
  <c r="AP17" i="12"/>
  <c r="AS47" i="12" s="1"/>
  <c r="AO17" i="12"/>
  <c r="BJ17" i="12" s="1"/>
  <c r="AL17" i="12"/>
  <c r="BE17" i="12" s="1"/>
  <c r="AK17" i="12"/>
  <c r="CC16" i="12"/>
  <c r="CF16" i="12" s="1"/>
  <c r="CB16" i="12"/>
  <c r="AX16" i="12"/>
  <c r="BG45" i="12" s="1"/>
  <c r="AW16" i="12"/>
  <c r="AT16" i="12"/>
  <c r="AZ45" i="12" s="1"/>
  <c r="AS16" i="12"/>
  <c r="BP16" i="12" s="1"/>
  <c r="AP16" i="12"/>
  <c r="BK16" i="12" s="1"/>
  <c r="AO16" i="12"/>
  <c r="BJ16" i="12" s="1"/>
  <c r="AL16" i="12"/>
  <c r="AL45" i="12" s="1"/>
  <c r="AK16" i="12"/>
  <c r="CC15" i="12"/>
  <c r="CB15" i="12"/>
  <c r="AX15" i="12"/>
  <c r="BG43" i="12" s="1"/>
  <c r="AW15" i="12"/>
  <c r="BV15" i="12" s="1"/>
  <c r="AT15" i="12"/>
  <c r="AZ43" i="12" s="1"/>
  <c r="AS15" i="12"/>
  <c r="BP15" i="12" s="1"/>
  <c r="AP15" i="12"/>
  <c r="AS43" i="12" s="1"/>
  <c r="AO15" i="12"/>
  <c r="AL15" i="12"/>
  <c r="BE15" i="12" s="1"/>
  <c r="AK15" i="12"/>
  <c r="CC14" i="12"/>
  <c r="CB14" i="12"/>
  <c r="AX14" i="12"/>
  <c r="BG41" i="12" s="1"/>
  <c r="AW14" i="12"/>
  <c r="AT14" i="12"/>
  <c r="AZ41" i="12" s="1"/>
  <c r="AS14" i="12"/>
  <c r="AP14" i="12"/>
  <c r="AS41" i="12" s="1"/>
  <c r="AO14" i="12"/>
  <c r="AL14" i="12"/>
  <c r="BE14" i="12" s="1"/>
  <c r="AK14" i="12"/>
  <c r="CC13" i="12"/>
  <c r="CB13" i="12"/>
  <c r="AX13" i="12"/>
  <c r="BG39" i="12" s="1"/>
  <c r="AW13" i="12"/>
  <c r="AT13" i="12"/>
  <c r="AZ39" i="12" s="1"/>
  <c r="AS13" i="12"/>
  <c r="BP13" i="12" s="1"/>
  <c r="AP13" i="12"/>
  <c r="BK13" i="12" s="1"/>
  <c r="AO13" i="12"/>
  <c r="BJ13" i="12" s="1"/>
  <c r="AL13" i="12"/>
  <c r="AL39" i="12" s="1"/>
  <c r="AK13" i="12"/>
  <c r="CC12" i="12"/>
  <c r="CB12" i="12"/>
  <c r="AX12" i="12"/>
  <c r="BG37" i="12" s="1"/>
  <c r="AW12" i="12"/>
  <c r="AT12" i="12"/>
  <c r="AZ37" i="12" s="1"/>
  <c r="AS12" i="12"/>
  <c r="BP12" i="12" s="1"/>
  <c r="AP12" i="12"/>
  <c r="BK12" i="12" s="1"/>
  <c r="AO12" i="12"/>
  <c r="BJ12" i="12" s="1"/>
  <c r="AL12" i="12"/>
  <c r="AL37" i="12" s="1"/>
  <c r="AK12" i="12"/>
  <c r="CC11" i="12"/>
  <c r="CF11" i="12" s="1"/>
  <c r="CB11" i="12"/>
  <c r="AX11" i="12"/>
  <c r="BG35" i="12" s="1"/>
  <c r="AW11" i="12"/>
  <c r="AT11" i="12"/>
  <c r="BQ11" i="12" s="1"/>
  <c r="AS11" i="12"/>
  <c r="AP11" i="12"/>
  <c r="AS35" i="12" s="1"/>
  <c r="AO11" i="12"/>
  <c r="AL11" i="12"/>
  <c r="AL35" i="12" s="1"/>
  <c r="AK11" i="12"/>
  <c r="CC10" i="12"/>
  <c r="CB10" i="12"/>
  <c r="AX10" i="12"/>
  <c r="BG33" i="12" s="1"/>
  <c r="AW10" i="12"/>
  <c r="BV10" i="12" s="1"/>
  <c r="AT10" i="12"/>
  <c r="BQ10" i="12" s="1"/>
  <c r="AS10" i="12"/>
  <c r="BP10" i="12" s="1"/>
  <c r="AP10" i="12"/>
  <c r="AS33" i="12" s="1"/>
  <c r="AO10" i="12"/>
  <c r="BJ10" i="12" s="1"/>
  <c r="AL10" i="12"/>
  <c r="BE10" i="12" s="1"/>
  <c r="AK10" i="12"/>
  <c r="CC9" i="12"/>
  <c r="CB9" i="12"/>
  <c r="AX9" i="12"/>
  <c r="BW9" i="12" s="1"/>
  <c r="AW9" i="12"/>
  <c r="BV9" i="12" s="1"/>
  <c r="AT9" i="12"/>
  <c r="BQ9" i="12" s="1"/>
  <c r="AS9" i="12"/>
  <c r="AP9" i="12"/>
  <c r="AS31" i="12" s="1"/>
  <c r="AO9" i="12"/>
  <c r="BJ9" i="12" s="1"/>
  <c r="AL9" i="12"/>
  <c r="BE9" i="12" s="1"/>
  <c r="AK9" i="12"/>
  <c r="CC8" i="12"/>
  <c r="CB8" i="12"/>
  <c r="AX8" i="12"/>
  <c r="BW8" i="12" s="1"/>
  <c r="AW8" i="12"/>
  <c r="BV8" i="12" s="1"/>
  <c r="AT8" i="12"/>
  <c r="AZ29" i="12" s="1"/>
  <c r="AS8" i="12"/>
  <c r="BP8" i="12" s="1"/>
  <c r="AP8" i="12"/>
  <c r="AS29" i="12" s="1"/>
  <c r="AO8" i="12"/>
  <c r="BJ8" i="12" s="1"/>
  <c r="AL8" i="12"/>
  <c r="AL29" i="12" s="1"/>
  <c r="AK8" i="12"/>
  <c r="CC7" i="12"/>
  <c r="CF7" i="12" s="1"/>
  <c r="CB7" i="12"/>
  <c r="AX7" i="12"/>
  <c r="BG27" i="12" s="1"/>
  <c r="AW7" i="12"/>
  <c r="BV7" i="12" s="1"/>
  <c r="AT7" i="12"/>
  <c r="AZ27" i="12" s="1"/>
  <c r="AS7" i="12"/>
  <c r="BP7" i="12" s="1"/>
  <c r="AP7" i="12"/>
  <c r="BK7" i="12" s="1"/>
  <c r="AO7" i="12"/>
  <c r="BJ7" i="12" s="1"/>
  <c r="AL7" i="12"/>
  <c r="BE7" i="12" s="1"/>
  <c r="AK7" i="12"/>
  <c r="CC6" i="12"/>
  <c r="CF6" i="12" s="1"/>
  <c r="CB6" i="12"/>
  <c r="CD6" i="12" s="1"/>
  <c r="CE12" i="12" l="1"/>
  <c r="CF17" i="12"/>
  <c r="CE13" i="12"/>
  <c r="CF9" i="12"/>
  <c r="BV18" i="12"/>
  <c r="BP17" i="12"/>
  <c r="BS16" i="12" s="1"/>
  <c r="BQ8" i="12"/>
  <c r="BP11" i="12"/>
  <c r="BP9" i="12"/>
  <c r="CF15" i="12"/>
  <c r="CE15" i="12" s="1"/>
  <c r="CF18" i="12"/>
  <c r="BV20" i="12"/>
  <c r="BY20" i="12" s="1"/>
  <c r="CE16" i="12"/>
  <c r="CF10" i="12"/>
  <c r="BD20" i="12"/>
  <c r="BG20" i="12" s="1"/>
  <c r="BD18" i="12"/>
  <c r="BM30" i="12"/>
  <c r="BM31" i="12" s="1"/>
  <c r="CE6" i="12"/>
  <c r="CD7" i="12"/>
  <c r="CD8" i="12" s="1"/>
  <c r="CD9" i="12" s="1"/>
  <c r="CD10" i="12" s="1"/>
  <c r="CD11" i="12" s="1"/>
  <c r="CD12" i="12" s="1"/>
  <c r="CD13" i="12" s="1"/>
  <c r="BW7" i="12"/>
  <c r="CF13" i="12"/>
  <c r="CE18" i="12"/>
  <c r="BQ19" i="12"/>
  <c r="BO28" i="12"/>
  <c r="BP20" i="12"/>
  <c r="BS20" i="12" s="1"/>
  <c r="E93" i="12"/>
  <c r="E90" i="12" s="1"/>
  <c r="AN77" i="12"/>
  <c r="BD10" i="12"/>
  <c r="BK11" i="12"/>
  <c r="BJ11" i="12" s="1"/>
  <c r="CF14" i="12"/>
  <c r="CE14" i="12" s="1"/>
  <c r="BK15" i="12"/>
  <c r="BJ15" i="12" s="1"/>
  <c r="BM15" i="12" s="1"/>
  <c r="CE7" i="12"/>
  <c r="CF8" i="12"/>
  <c r="BD9" i="12"/>
  <c r="BW11" i="12"/>
  <c r="CF12" i="12"/>
  <c r="BD15" i="12"/>
  <c r="BD17" i="12"/>
  <c r="CE19" i="12"/>
  <c r="BP26" i="12"/>
  <c r="BO25" i="12"/>
  <c r="CE17" i="12"/>
  <c r="BH20" i="12"/>
  <c r="BM20" i="12"/>
  <c r="BT20" i="12"/>
  <c r="BD7" i="12"/>
  <c r="BN16" i="12"/>
  <c r="BH17" i="12"/>
  <c r="BM16" i="12"/>
  <c r="L67" i="12"/>
  <c r="AS36" i="12"/>
  <c r="L89" i="12"/>
  <c r="C71" i="12"/>
  <c r="AL40" i="12"/>
  <c r="BQ12" i="12"/>
  <c r="BD19" i="12"/>
  <c r="L85" i="12"/>
  <c r="BG34" i="12"/>
  <c r="AZ38" i="12"/>
  <c r="BK14" i="12"/>
  <c r="BJ14" i="12" s="1"/>
  <c r="BQ16" i="12"/>
  <c r="C67" i="12"/>
  <c r="AL36" i="12"/>
  <c r="C81" i="12"/>
  <c r="BQ13" i="12"/>
  <c r="BW15" i="12"/>
  <c r="BZ15" i="12" s="1"/>
  <c r="BZ18" i="12"/>
  <c r="BW19" i="12"/>
  <c r="BV19" i="12" s="1"/>
  <c r="BK20" i="12"/>
  <c r="BN20" i="12" s="1"/>
  <c r="L79" i="12"/>
  <c r="BG28" i="12"/>
  <c r="L63" i="12"/>
  <c r="L87" i="12"/>
  <c r="BG36" i="12"/>
  <c r="BQ7" i="12"/>
  <c r="BD14" i="12"/>
  <c r="BP19" i="12"/>
  <c r="BZ20" i="12"/>
  <c r="C79" i="12"/>
  <c r="C69" i="12"/>
  <c r="AL38" i="12"/>
  <c r="BV11" i="12"/>
  <c r="BK8" i="12"/>
  <c r="BQ15" i="12"/>
  <c r="AS30" i="12"/>
  <c r="AS34" i="12"/>
  <c r="C61" i="12"/>
  <c r="BK10" i="12"/>
  <c r="BW14" i="12"/>
  <c r="BV14" i="12" s="1"/>
  <c r="BQ18" i="12"/>
  <c r="BP18" i="12" s="1"/>
  <c r="BK19" i="12"/>
  <c r="BJ19" i="12" s="1"/>
  <c r="BM19" i="12" s="1"/>
  <c r="AX6" i="12"/>
  <c r="BW6" i="12" s="1"/>
  <c r="BV6" i="12"/>
  <c r="AT6" i="12"/>
  <c r="AZ25" i="12" s="1"/>
  <c r="AS6" i="12"/>
  <c r="AP6" i="12"/>
  <c r="BK6" i="12" s="1"/>
  <c r="AO6" i="12"/>
  <c r="AL6" i="12"/>
  <c r="AL25" i="12" s="1"/>
  <c r="AK6" i="12"/>
  <c r="A1" i="12"/>
  <c r="M30" i="21"/>
  <c r="N30" i="21" s="1"/>
  <c r="M29" i="21"/>
  <c r="N29" i="21" s="1"/>
  <c r="M30" i="20"/>
  <c r="N30" i="20" s="1"/>
  <c r="M29" i="20"/>
  <c r="M30" i="4"/>
  <c r="M29" i="4"/>
  <c r="BQ26" i="12" l="1"/>
  <c r="I94" i="12"/>
  <c r="CE11" i="12"/>
  <c r="CE10" i="12"/>
  <c r="CE9" i="12"/>
  <c r="CE8" i="12"/>
  <c r="CF21" i="12" s="1"/>
  <c r="BO30" i="12"/>
  <c r="BO29" i="12" s="1"/>
  <c r="BG17" i="12"/>
  <c r="BN15" i="12"/>
  <c r="BG18" i="12"/>
  <c r="N29" i="4"/>
  <c r="BZ19" i="12"/>
  <c r="BP28" i="12"/>
  <c r="BO27" i="12"/>
  <c r="CD14" i="12"/>
  <c r="CD15" i="12" s="1"/>
  <c r="CD16" i="12" s="1"/>
  <c r="CD17" i="12" s="1"/>
  <c r="CD18" i="12" s="1"/>
  <c r="CD19" i="12" s="1"/>
  <c r="CD20" i="12" s="1"/>
  <c r="N30" i="4"/>
  <c r="AM77" i="12"/>
  <c r="BM32" i="12"/>
  <c r="BM33" i="12" s="1"/>
  <c r="BO32" i="12"/>
  <c r="N29" i="20"/>
  <c r="AY26" i="12"/>
  <c r="AY27" i="12" s="1"/>
  <c r="A79" i="12" s="1"/>
  <c r="AN78" i="12" s="1"/>
  <c r="AM78" i="12" s="1"/>
  <c r="AS21" i="12"/>
  <c r="AT21" i="12"/>
  <c r="L66" i="12"/>
  <c r="AO21" i="12"/>
  <c r="AP21" i="12"/>
  <c r="BJ6" i="12"/>
  <c r="BG19" i="12"/>
  <c r="C57" i="12"/>
  <c r="A57" i="12" s="1"/>
  <c r="AL26" i="12"/>
  <c r="BS17" i="12"/>
  <c r="BT19" i="12"/>
  <c r="BY18" i="12"/>
  <c r="C72" i="12"/>
  <c r="AK26" i="12"/>
  <c r="AK21" i="12"/>
  <c r="AL21" i="12"/>
  <c r="BH19" i="12"/>
  <c r="AW21" i="12"/>
  <c r="AX21" i="12"/>
  <c r="BT18" i="12"/>
  <c r="L62" i="12"/>
  <c r="A77" i="12"/>
  <c r="AZ26" i="12"/>
  <c r="BN19" i="12"/>
  <c r="BS18" i="12"/>
  <c r="C68" i="12"/>
  <c r="L86" i="12"/>
  <c r="L68" i="12"/>
  <c r="BS19" i="12"/>
  <c r="BY19" i="12"/>
  <c r="F3" i="6"/>
  <c r="F2" i="6"/>
  <c r="B193" i="5"/>
  <c r="C193" i="5" s="1"/>
  <c r="A193" i="5"/>
  <c r="BP30" i="12" l="1"/>
  <c r="BQ30" i="12"/>
  <c r="K98" i="12" s="1"/>
  <c r="I98" i="12"/>
  <c r="BQ28" i="12"/>
  <c r="I96" i="12"/>
  <c r="C24" i="6"/>
  <c r="C13" i="6"/>
  <c r="C28" i="6"/>
  <c r="C16" i="6"/>
  <c r="C17" i="6"/>
  <c r="C21" i="6"/>
  <c r="C4" i="6"/>
  <c r="C29" i="6"/>
  <c r="C8" i="6"/>
  <c r="C7" i="6" s="1"/>
  <c r="C9" i="6"/>
  <c r="AP60" i="12"/>
  <c r="C5" i="6"/>
  <c r="C14" i="6"/>
  <c r="C22" i="6"/>
  <c r="C30" i="6"/>
  <c r="C6" i="6"/>
  <c r="C15" i="6"/>
  <c r="C23" i="6"/>
  <c r="C31" i="6"/>
  <c r="CF22" i="12"/>
  <c r="C25" i="6"/>
  <c r="C10" i="6"/>
  <c r="C18" i="6"/>
  <c r="C26" i="6"/>
  <c r="BO31" i="12"/>
  <c r="BP32" i="12"/>
  <c r="C39" i="6"/>
  <c r="C38" i="6"/>
  <c r="C37" i="6"/>
  <c r="C36" i="6"/>
  <c r="C40" i="6"/>
  <c r="C35" i="6"/>
  <c r="C34" i="6"/>
  <c r="C32" i="6"/>
  <c r="C41" i="6"/>
  <c r="C33" i="6"/>
  <c r="C11" i="6"/>
  <c r="C19" i="6"/>
  <c r="C27" i="6"/>
  <c r="BM34" i="12"/>
  <c r="BM35" i="12" s="1"/>
  <c r="C12" i="6"/>
  <c r="C20" i="6"/>
  <c r="F193" i="5"/>
  <c r="E193" i="5" s="1"/>
  <c r="A78" i="12"/>
  <c r="BA26" i="12"/>
  <c r="D193" i="5"/>
  <c r="C58" i="12"/>
  <c r="A58" i="12" s="1"/>
  <c r="AM26" i="12"/>
  <c r="AM25" i="12" s="1"/>
  <c r="K94" i="12"/>
  <c r="B192" i="5"/>
  <c r="F192" i="5" s="1"/>
  <c r="A192" i="5"/>
  <c r="B191" i="5"/>
  <c r="E191" i="5" s="1"/>
  <c r="A191" i="5"/>
  <c r="B190" i="5"/>
  <c r="C190" i="5" s="1"/>
  <c r="A190" i="5"/>
  <c r="B189" i="5"/>
  <c r="D189" i="5" s="1"/>
  <c r="A189" i="5"/>
  <c r="B188" i="5"/>
  <c r="C188" i="5" s="1"/>
  <c r="A188" i="5"/>
  <c r="B187" i="5"/>
  <c r="D187" i="5" s="1"/>
  <c r="A187" i="5"/>
  <c r="B186" i="5"/>
  <c r="C186" i="5" s="1"/>
  <c r="A186" i="5"/>
  <c r="B185" i="5"/>
  <c r="F185" i="5" s="1"/>
  <c r="E185" i="5" s="1"/>
  <c r="A185" i="5"/>
  <c r="B184" i="5"/>
  <c r="F184" i="5" s="1"/>
  <c r="A184" i="5"/>
  <c r="B183" i="5"/>
  <c r="E183" i="5" s="1"/>
  <c r="A183" i="5"/>
  <c r="B182" i="5"/>
  <c r="C182" i="5" s="1"/>
  <c r="A182" i="5"/>
  <c r="B181" i="5"/>
  <c r="D181" i="5" s="1"/>
  <c r="A181" i="5"/>
  <c r="B180" i="5"/>
  <c r="C180" i="5" s="1"/>
  <c r="A180" i="5"/>
  <c r="B179" i="5"/>
  <c r="E179" i="5" s="1"/>
  <c r="A179" i="5"/>
  <c r="B178" i="5"/>
  <c r="C178" i="5" s="1"/>
  <c r="A178" i="5"/>
  <c r="B177" i="5"/>
  <c r="D177" i="5" s="1"/>
  <c r="G177" i="5" s="1"/>
  <c r="A177" i="5"/>
  <c r="B176" i="5"/>
  <c r="F176" i="5" s="1"/>
  <c r="A176" i="5"/>
  <c r="B175" i="5"/>
  <c r="E175" i="5" s="1"/>
  <c r="A175" i="5"/>
  <c r="B174" i="5"/>
  <c r="C174" i="5" s="1"/>
  <c r="A174" i="5"/>
  <c r="B173" i="5"/>
  <c r="D173" i="5" s="1"/>
  <c r="A173" i="5"/>
  <c r="B172" i="5"/>
  <c r="C172" i="5" s="1"/>
  <c r="A172" i="5"/>
  <c r="B171" i="5"/>
  <c r="E171" i="5" s="1"/>
  <c r="A171" i="5"/>
  <c r="B170" i="5"/>
  <c r="C170" i="5" s="1"/>
  <c r="A170" i="5"/>
  <c r="B169" i="5"/>
  <c r="F169" i="5" s="1"/>
  <c r="E169" i="5" s="1"/>
  <c r="A169" i="5"/>
  <c r="B168" i="5"/>
  <c r="F168" i="5" s="1"/>
  <c r="A168" i="5"/>
  <c r="B167" i="5"/>
  <c r="E167" i="5" s="1"/>
  <c r="A167" i="5"/>
  <c r="B166" i="5"/>
  <c r="C166" i="5" s="1"/>
  <c r="A166" i="5"/>
  <c r="B165" i="5"/>
  <c r="D165" i="5" s="1"/>
  <c r="A165" i="5"/>
  <c r="B164" i="5"/>
  <c r="C164" i="5" s="1"/>
  <c r="A164" i="5"/>
  <c r="B163" i="5"/>
  <c r="E163" i="5" s="1"/>
  <c r="A163" i="5"/>
  <c r="B162" i="5"/>
  <c r="C162" i="5" s="1"/>
  <c r="A162" i="5"/>
  <c r="B161" i="5"/>
  <c r="F161" i="5" s="1"/>
  <c r="E161" i="5" s="1"/>
  <c r="A161" i="5"/>
  <c r="B160" i="5"/>
  <c r="F160" i="5" s="1"/>
  <c r="A160" i="5"/>
  <c r="B159" i="5"/>
  <c r="E159" i="5" s="1"/>
  <c r="A159" i="5"/>
  <c r="B158" i="5"/>
  <c r="C158" i="5" s="1"/>
  <c r="A158" i="5"/>
  <c r="B157" i="5"/>
  <c r="D157" i="5" s="1"/>
  <c r="A157" i="5"/>
  <c r="B156" i="5"/>
  <c r="F156" i="5" s="1"/>
  <c r="A156" i="5"/>
  <c r="B155" i="5"/>
  <c r="E155" i="5" s="1"/>
  <c r="A155" i="5"/>
  <c r="B154" i="5"/>
  <c r="C154" i="5" s="1"/>
  <c r="A154" i="5"/>
  <c r="B153" i="5"/>
  <c r="D153" i="5" s="1"/>
  <c r="G153" i="5" s="1"/>
  <c r="A153" i="5"/>
  <c r="B152" i="5"/>
  <c r="F152" i="5" s="1"/>
  <c r="A152" i="5"/>
  <c r="B151" i="5"/>
  <c r="E151" i="5" s="1"/>
  <c r="A151" i="5"/>
  <c r="B150" i="5"/>
  <c r="C150" i="5" s="1"/>
  <c r="A150" i="5"/>
  <c r="B149" i="5"/>
  <c r="D149" i="5" s="1"/>
  <c r="A149" i="5"/>
  <c r="B148" i="5"/>
  <c r="F148" i="5" s="1"/>
  <c r="A148" i="5"/>
  <c r="B147" i="5"/>
  <c r="E147" i="5" s="1"/>
  <c r="A147" i="5"/>
  <c r="B146" i="5"/>
  <c r="C146" i="5" s="1"/>
  <c r="A146" i="5"/>
  <c r="B145" i="5"/>
  <c r="D145" i="5" s="1"/>
  <c r="G145" i="5" s="1"/>
  <c r="A145" i="5"/>
  <c r="B144" i="5"/>
  <c r="F144" i="5" s="1"/>
  <c r="A144" i="5"/>
  <c r="B143" i="5"/>
  <c r="E143" i="5" s="1"/>
  <c r="A143" i="5"/>
  <c r="B142" i="5"/>
  <c r="C142" i="5" s="1"/>
  <c r="A142" i="5"/>
  <c r="B141" i="5"/>
  <c r="F141" i="5" s="1"/>
  <c r="E141" i="5" s="1"/>
  <c r="A141" i="5"/>
  <c r="B140" i="5"/>
  <c r="F140" i="5" s="1"/>
  <c r="A140" i="5"/>
  <c r="B139" i="5"/>
  <c r="E139" i="5" s="1"/>
  <c r="A139" i="5"/>
  <c r="B138" i="5"/>
  <c r="C138" i="5" s="1"/>
  <c r="A138" i="5"/>
  <c r="B137" i="5"/>
  <c r="F137" i="5" s="1"/>
  <c r="E137" i="5" s="1"/>
  <c r="A137" i="5"/>
  <c r="B136" i="5"/>
  <c r="F136" i="5" s="1"/>
  <c r="A136" i="5"/>
  <c r="B135" i="5"/>
  <c r="E135" i="5" s="1"/>
  <c r="A135" i="5"/>
  <c r="B134" i="5"/>
  <c r="C134" i="5" s="1"/>
  <c r="A134" i="5"/>
  <c r="B133" i="5"/>
  <c r="F133" i="5" s="1"/>
  <c r="E133" i="5" s="1"/>
  <c r="A133" i="5"/>
  <c r="B132" i="5"/>
  <c r="F132" i="5" s="1"/>
  <c r="A132" i="5"/>
  <c r="B131" i="5"/>
  <c r="E131" i="5" s="1"/>
  <c r="A131" i="5"/>
  <c r="B130" i="5"/>
  <c r="C130" i="5" s="1"/>
  <c r="A130" i="5"/>
  <c r="B129" i="5"/>
  <c r="F129" i="5" s="1"/>
  <c r="E129" i="5" s="1"/>
  <c r="A129" i="5"/>
  <c r="B128" i="5"/>
  <c r="F128" i="5" s="1"/>
  <c r="A128" i="5"/>
  <c r="B127" i="5"/>
  <c r="E127" i="5" s="1"/>
  <c r="A127" i="5"/>
  <c r="B126" i="5"/>
  <c r="C126" i="5" s="1"/>
  <c r="A126" i="5"/>
  <c r="B125" i="5"/>
  <c r="F125" i="5" s="1"/>
  <c r="E125" i="5" s="1"/>
  <c r="A125" i="5"/>
  <c r="B124" i="5"/>
  <c r="F124" i="5" s="1"/>
  <c r="A124" i="5"/>
  <c r="B123" i="5"/>
  <c r="E123" i="5" s="1"/>
  <c r="A123" i="5"/>
  <c r="B122" i="5"/>
  <c r="C122" i="5" s="1"/>
  <c r="A122" i="5"/>
  <c r="B121" i="5"/>
  <c r="F121" i="5" s="1"/>
  <c r="E121" i="5" s="1"/>
  <c r="A121" i="5"/>
  <c r="B120" i="5"/>
  <c r="F120" i="5" s="1"/>
  <c r="A120" i="5"/>
  <c r="B119" i="5"/>
  <c r="E119" i="5" s="1"/>
  <c r="A119" i="5"/>
  <c r="B118" i="5"/>
  <c r="C118" i="5" s="1"/>
  <c r="A118" i="5"/>
  <c r="B117" i="5"/>
  <c r="F117" i="5" s="1"/>
  <c r="E117" i="5" s="1"/>
  <c r="A117" i="5"/>
  <c r="B116" i="5"/>
  <c r="F116" i="5" s="1"/>
  <c r="A116" i="5"/>
  <c r="B115" i="5"/>
  <c r="E115" i="5" s="1"/>
  <c r="A115" i="5"/>
  <c r="B114" i="5"/>
  <c r="C114" i="5" s="1"/>
  <c r="A114" i="5"/>
  <c r="B113" i="5"/>
  <c r="F113" i="5" s="1"/>
  <c r="E113" i="5" s="1"/>
  <c r="A113" i="5"/>
  <c r="B112" i="5"/>
  <c r="F112" i="5" s="1"/>
  <c r="A112" i="5"/>
  <c r="B111" i="5"/>
  <c r="E111" i="5" s="1"/>
  <c r="A111" i="5"/>
  <c r="B110" i="5"/>
  <c r="C110" i="5" s="1"/>
  <c r="A110" i="5"/>
  <c r="B109" i="5"/>
  <c r="F109" i="5" s="1"/>
  <c r="E109" i="5" s="1"/>
  <c r="A109" i="5"/>
  <c r="B108" i="5"/>
  <c r="F108" i="5" s="1"/>
  <c r="A108" i="5"/>
  <c r="B107" i="5"/>
  <c r="E107" i="5" s="1"/>
  <c r="A107" i="5"/>
  <c r="B106" i="5"/>
  <c r="C106" i="5" s="1"/>
  <c r="A106" i="5"/>
  <c r="B105" i="5"/>
  <c r="D105" i="5" s="1"/>
  <c r="G105" i="5" s="1"/>
  <c r="A105" i="5"/>
  <c r="B104" i="5"/>
  <c r="F104" i="5" s="1"/>
  <c r="A104" i="5"/>
  <c r="B103" i="5"/>
  <c r="E103" i="5" s="1"/>
  <c r="A103" i="5"/>
  <c r="B102" i="5"/>
  <c r="C102" i="5" s="1"/>
  <c r="A102" i="5"/>
  <c r="B101" i="5"/>
  <c r="F101" i="5" s="1"/>
  <c r="E101" i="5" s="1"/>
  <c r="A101" i="5"/>
  <c r="B100" i="5"/>
  <c r="F100" i="5" s="1"/>
  <c r="A100" i="5"/>
  <c r="B99" i="5"/>
  <c r="E99" i="5" s="1"/>
  <c r="A99" i="5"/>
  <c r="B98" i="5"/>
  <c r="C98" i="5" s="1"/>
  <c r="A98" i="5"/>
  <c r="B97" i="5"/>
  <c r="F97" i="5" s="1"/>
  <c r="E97" i="5" s="1"/>
  <c r="A97" i="5"/>
  <c r="B96" i="5"/>
  <c r="F96" i="5" s="1"/>
  <c r="A96" i="5"/>
  <c r="B95" i="5"/>
  <c r="E95" i="5" s="1"/>
  <c r="A95" i="5"/>
  <c r="B94" i="5"/>
  <c r="C94" i="5" s="1"/>
  <c r="A94" i="5"/>
  <c r="B93" i="5"/>
  <c r="D93" i="5" s="1"/>
  <c r="A93" i="5"/>
  <c r="B92" i="5"/>
  <c r="F92" i="5" s="1"/>
  <c r="A92" i="5"/>
  <c r="B91" i="5"/>
  <c r="E91" i="5" s="1"/>
  <c r="A91" i="5"/>
  <c r="B90" i="5"/>
  <c r="C90" i="5" s="1"/>
  <c r="A90" i="5"/>
  <c r="B89" i="5"/>
  <c r="D89" i="5" s="1"/>
  <c r="G89" i="5" s="1"/>
  <c r="A89" i="5"/>
  <c r="B88" i="5"/>
  <c r="F88" i="5" s="1"/>
  <c r="A88" i="5"/>
  <c r="B87" i="5"/>
  <c r="E87" i="5" s="1"/>
  <c r="A87" i="5"/>
  <c r="B86" i="5"/>
  <c r="C86" i="5" s="1"/>
  <c r="A86" i="5"/>
  <c r="B85" i="5"/>
  <c r="D85" i="5" s="1"/>
  <c r="A85" i="5"/>
  <c r="B84" i="5"/>
  <c r="F84" i="5" s="1"/>
  <c r="A84" i="5"/>
  <c r="B83" i="5"/>
  <c r="E83" i="5" s="1"/>
  <c r="A83" i="5"/>
  <c r="B82" i="5"/>
  <c r="C82" i="5" s="1"/>
  <c r="A82" i="5"/>
  <c r="B81" i="5"/>
  <c r="D81" i="5" s="1"/>
  <c r="G81" i="5" s="1"/>
  <c r="A81" i="5"/>
  <c r="B80" i="5"/>
  <c r="F80" i="5" s="1"/>
  <c r="A80" i="5"/>
  <c r="B79" i="5"/>
  <c r="E79" i="5" s="1"/>
  <c r="A79" i="5"/>
  <c r="B78" i="5"/>
  <c r="C78" i="5" s="1"/>
  <c r="A78" i="5"/>
  <c r="B77" i="5"/>
  <c r="A77" i="5"/>
  <c r="B76" i="5"/>
  <c r="F76" i="5" s="1"/>
  <c r="A76" i="5"/>
  <c r="B75" i="5"/>
  <c r="E75" i="5" s="1"/>
  <c r="A75" i="5"/>
  <c r="B74" i="5"/>
  <c r="C74" i="5" s="1"/>
  <c r="A74" i="5"/>
  <c r="B73" i="5"/>
  <c r="F73" i="5" s="1"/>
  <c r="E73" i="5" s="1"/>
  <c r="A73" i="5"/>
  <c r="B72" i="5"/>
  <c r="F72" i="5" s="1"/>
  <c r="A72" i="5"/>
  <c r="B71" i="5"/>
  <c r="E71" i="5" s="1"/>
  <c r="A71" i="5"/>
  <c r="B70" i="5"/>
  <c r="C70" i="5" s="1"/>
  <c r="A70" i="5"/>
  <c r="B69" i="5"/>
  <c r="F69" i="5" s="1"/>
  <c r="E69" i="5" s="1"/>
  <c r="A69" i="5"/>
  <c r="B68" i="5"/>
  <c r="F68" i="5" s="1"/>
  <c r="A68" i="5"/>
  <c r="B67" i="5"/>
  <c r="E67" i="5" s="1"/>
  <c r="A67" i="5"/>
  <c r="B66" i="5"/>
  <c r="C66" i="5" s="1"/>
  <c r="A66" i="5"/>
  <c r="B65" i="5"/>
  <c r="F65" i="5" s="1"/>
  <c r="E65" i="5" s="1"/>
  <c r="A65" i="5"/>
  <c r="B64" i="5"/>
  <c r="F64" i="5" s="1"/>
  <c r="A64" i="5"/>
  <c r="B63" i="5"/>
  <c r="E63" i="5" s="1"/>
  <c r="A63" i="5"/>
  <c r="B62" i="5"/>
  <c r="C62" i="5" s="1"/>
  <c r="A62" i="5"/>
  <c r="B61" i="5"/>
  <c r="F61" i="5" s="1"/>
  <c r="E61" i="5" s="1"/>
  <c r="A61" i="5"/>
  <c r="B60" i="5"/>
  <c r="F60" i="5" s="1"/>
  <c r="A60" i="5"/>
  <c r="B59" i="5"/>
  <c r="E59" i="5" s="1"/>
  <c r="A59" i="5"/>
  <c r="B58" i="5"/>
  <c r="C58" i="5" s="1"/>
  <c r="A58" i="5"/>
  <c r="B57" i="5"/>
  <c r="F57" i="5" s="1"/>
  <c r="E57" i="5" s="1"/>
  <c r="A57" i="5"/>
  <c r="B56" i="5"/>
  <c r="F56" i="5" s="1"/>
  <c r="A56" i="5"/>
  <c r="B55" i="5"/>
  <c r="E55" i="5" s="1"/>
  <c r="A55" i="5"/>
  <c r="B54" i="5"/>
  <c r="C54" i="5" s="1"/>
  <c r="A54" i="5"/>
  <c r="B53" i="5"/>
  <c r="D53" i="5" s="1"/>
  <c r="A53" i="5"/>
  <c r="B52" i="5"/>
  <c r="F52" i="5" s="1"/>
  <c r="A52" i="5"/>
  <c r="B51" i="5"/>
  <c r="D51" i="5" s="1"/>
  <c r="A51" i="5"/>
  <c r="B50" i="5"/>
  <c r="C50" i="5" s="1"/>
  <c r="A50" i="5"/>
  <c r="B49" i="5"/>
  <c r="D49" i="5" s="1"/>
  <c r="G49" i="5" s="1"/>
  <c r="F49" i="5" s="1"/>
  <c r="A49" i="5"/>
  <c r="B48" i="5"/>
  <c r="F48" i="5" s="1"/>
  <c r="A48" i="5"/>
  <c r="B47" i="5"/>
  <c r="D47" i="5" s="1"/>
  <c r="A47" i="5"/>
  <c r="B46" i="5"/>
  <c r="C46" i="5" s="1"/>
  <c r="A46" i="5"/>
  <c r="B45" i="5"/>
  <c r="E45" i="5" s="1"/>
  <c r="A45" i="5"/>
  <c r="B44" i="5"/>
  <c r="E44" i="5" s="1"/>
  <c r="A44" i="5"/>
  <c r="B43" i="5"/>
  <c r="D43" i="5" s="1"/>
  <c r="A43" i="5"/>
  <c r="B42" i="5"/>
  <c r="C42" i="5" s="1"/>
  <c r="A42" i="5"/>
  <c r="B41" i="5"/>
  <c r="E41" i="5" s="1"/>
  <c r="A41" i="5"/>
  <c r="B40" i="5"/>
  <c r="F40" i="5" s="1"/>
  <c r="E40" i="5" s="1"/>
  <c r="A40" i="5"/>
  <c r="B39" i="5"/>
  <c r="D39" i="5" s="1"/>
  <c r="A39" i="5"/>
  <c r="B38" i="5"/>
  <c r="C38" i="5" s="1"/>
  <c r="A38" i="5"/>
  <c r="B37" i="5"/>
  <c r="D37" i="5" s="1"/>
  <c r="A37" i="5"/>
  <c r="B36" i="5"/>
  <c r="F36" i="5" s="1"/>
  <c r="A36" i="5"/>
  <c r="B35" i="5"/>
  <c r="D35" i="5" s="1"/>
  <c r="A35" i="5"/>
  <c r="BQ32" i="12" l="1"/>
  <c r="K100" i="12" s="1"/>
  <c r="I100" i="12"/>
  <c r="BO34" i="12"/>
  <c r="BO33" i="12" s="1"/>
  <c r="D77" i="5"/>
  <c r="G77" i="5" s="1"/>
  <c r="F77" i="5"/>
  <c r="E77" i="5" s="1"/>
  <c r="D129" i="5"/>
  <c r="G129" i="5" s="1"/>
  <c r="D111" i="5"/>
  <c r="C111" i="5" s="1"/>
  <c r="E64" i="5"/>
  <c r="D64" i="5" s="1"/>
  <c r="G64" i="5" s="1"/>
  <c r="E49" i="5"/>
  <c r="C49" i="5"/>
  <c r="D159" i="5"/>
  <c r="C159" i="5" s="1"/>
  <c r="C76" i="5"/>
  <c r="D137" i="5"/>
  <c r="G137" i="5" s="1"/>
  <c r="E184" i="5"/>
  <c r="D184" i="5" s="1"/>
  <c r="G184" i="5" s="1"/>
  <c r="D99" i="5"/>
  <c r="C99" i="5" s="1"/>
  <c r="C96" i="5"/>
  <c r="F91" i="5"/>
  <c r="C120" i="5"/>
  <c r="C77" i="5"/>
  <c r="D71" i="5"/>
  <c r="C71" i="5" s="1"/>
  <c r="C137" i="5"/>
  <c r="D179" i="5"/>
  <c r="C179" i="5" s="1"/>
  <c r="C97" i="5"/>
  <c r="C100" i="5"/>
  <c r="F153" i="5"/>
  <c r="E153" i="5" s="1"/>
  <c r="C47" i="5"/>
  <c r="C60" i="5"/>
  <c r="C69" i="5"/>
  <c r="F81" i="5"/>
  <c r="E81" i="5" s="1"/>
  <c r="E100" i="5"/>
  <c r="D100" i="5" s="1"/>
  <c r="G100" i="5" s="1"/>
  <c r="C124" i="5"/>
  <c r="C141" i="5"/>
  <c r="F155" i="5"/>
  <c r="C64" i="5"/>
  <c r="F67" i="5"/>
  <c r="D69" i="5"/>
  <c r="G69" i="5" s="1"/>
  <c r="F85" i="5"/>
  <c r="E85" i="5" s="1"/>
  <c r="C104" i="5"/>
  <c r="D135" i="5"/>
  <c r="C135" i="5" s="1"/>
  <c r="D141" i="5"/>
  <c r="G141" i="5" s="1"/>
  <c r="C73" i="5"/>
  <c r="C93" i="5"/>
  <c r="E37" i="5"/>
  <c r="C48" i="5"/>
  <c r="D59" i="5"/>
  <c r="C59" i="5" s="1"/>
  <c r="C68" i="5"/>
  <c r="D73" i="5"/>
  <c r="G73" i="5" s="1"/>
  <c r="F93" i="5"/>
  <c r="E93" i="5" s="1"/>
  <c r="F99" i="5"/>
  <c r="C105" i="5"/>
  <c r="E108" i="5"/>
  <c r="D108" i="5" s="1"/>
  <c r="G108" i="5" s="1"/>
  <c r="C133" i="5"/>
  <c r="D183" i="5"/>
  <c r="C183" i="5" s="1"/>
  <c r="F59" i="5"/>
  <c r="E68" i="5"/>
  <c r="D68" i="5" s="1"/>
  <c r="G68" i="5" s="1"/>
  <c r="F105" i="5"/>
  <c r="E105" i="5" s="1"/>
  <c r="F123" i="5"/>
  <c r="C157" i="5"/>
  <c r="C56" i="5"/>
  <c r="C65" i="5"/>
  <c r="C72" i="5"/>
  <c r="D79" i="5"/>
  <c r="C79" i="5" s="1"/>
  <c r="C89" i="5"/>
  <c r="C101" i="5"/>
  <c r="E128" i="5"/>
  <c r="D128" i="5" s="1"/>
  <c r="G128" i="5" s="1"/>
  <c r="D147" i="5"/>
  <c r="C147" i="5" s="1"/>
  <c r="F165" i="5"/>
  <c r="E165" i="5" s="1"/>
  <c r="D65" i="5"/>
  <c r="G65" i="5" s="1"/>
  <c r="E72" i="5"/>
  <c r="D72" i="5" s="1"/>
  <c r="G72" i="5" s="1"/>
  <c r="F89" i="5"/>
  <c r="E89" i="5" s="1"/>
  <c r="D101" i="5"/>
  <c r="G101" i="5" s="1"/>
  <c r="D131" i="5"/>
  <c r="G131" i="5" s="1"/>
  <c r="C44" i="5"/>
  <c r="D83" i="5"/>
  <c r="C83" i="5" s="1"/>
  <c r="D95" i="5"/>
  <c r="C95" i="5" s="1"/>
  <c r="D97" i="5"/>
  <c r="G97" i="5" s="1"/>
  <c r="E104" i="5"/>
  <c r="D104" i="5" s="1"/>
  <c r="G104" i="5" s="1"/>
  <c r="C109" i="5"/>
  <c r="F131" i="5"/>
  <c r="D133" i="5"/>
  <c r="G133" i="5" s="1"/>
  <c r="F157" i="5"/>
  <c r="E157" i="5" s="1"/>
  <c r="C160" i="5"/>
  <c r="F177" i="5"/>
  <c r="E177" i="5" s="1"/>
  <c r="C189" i="5"/>
  <c r="D109" i="5"/>
  <c r="G109" i="5" s="1"/>
  <c r="D123" i="5"/>
  <c r="C123" i="5" s="1"/>
  <c r="C129" i="5"/>
  <c r="F145" i="5"/>
  <c r="E145" i="5" s="1"/>
  <c r="E160" i="5"/>
  <c r="D160" i="5" s="1"/>
  <c r="G160" i="5" s="1"/>
  <c r="F149" i="5"/>
  <c r="E149" i="5" s="1"/>
  <c r="E164" i="5"/>
  <c r="D164" i="5" s="1"/>
  <c r="G164" i="5" s="1"/>
  <c r="D175" i="5"/>
  <c r="C175" i="5" s="1"/>
  <c r="C181" i="5"/>
  <c r="D67" i="5"/>
  <c r="G67" i="5" s="1"/>
  <c r="E76" i="5"/>
  <c r="D76" i="5" s="1"/>
  <c r="G76" i="5" s="1"/>
  <c r="D91" i="5"/>
  <c r="C91" i="5" s="1"/>
  <c r="E96" i="5"/>
  <c r="D96" i="5" s="1"/>
  <c r="G96" i="5" s="1"/>
  <c r="D103" i="5"/>
  <c r="C103" i="5" s="1"/>
  <c r="C108" i="5"/>
  <c r="E132" i="5"/>
  <c r="D132" i="5" s="1"/>
  <c r="G132" i="5" s="1"/>
  <c r="D143" i="5"/>
  <c r="C143" i="5" s="1"/>
  <c r="C153" i="5"/>
  <c r="D161" i="5"/>
  <c r="G161" i="5" s="1"/>
  <c r="F181" i="5"/>
  <c r="E181" i="5" s="1"/>
  <c r="C184" i="5"/>
  <c r="D36" i="5"/>
  <c r="C36" i="5" s="1"/>
  <c r="C45" i="5"/>
  <c r="E53" i="5"/>
  <c r="C43" i="5"/>
  <c r="D45" i="5"/>
  <c r="G45" i="5" s="1"/>
  <c r="F45" i="5" s="1"/>
  <c r="E43" i="5"/>
  <c r="E48" i="5"/>
  <c r="D48" i="5" s="1"/>
  <c r="G48" i="5" s="1"/>
  <c r="C35" i="5"/>
  <c r="C41" i="5"/>
  <c r="E35" i="5"/>
  <c r="G165" i="5"/>
  <c r="H165" i="5"/>
  <c r="G53" i="5"/>
  <c r="F53" i="5" s="1"/>
  <c r="H53" i="5"/>
  <c r="G157" i="5"/>
  <c r="H157" i="5"/>
  <c r="G85" i="5"/>
  <c r="H85" i="5"/>
  <c r="G37" i="5"/>
  <c r="F37" i="5" s="1"/>
  <c r="H37" i="5"/>
  <c r="G93" i="5"/>
  <c r="H93" i="5"/>
  <c r="G149" i="5"/>
  <c r="H149" i="5"/>
  <c r="BO36" i="12"/>
  <c r="BM36" i="12"/>
  <c r="BM37" i="12" s="1"/>
  <c r="E36" i="5"/>
  <c r="C40" i="5"/>
  <c r="C57" i="5"/>
  <c r="C88" i="5"/>
  <c r="C92" i="5"/>
  <c r="D115" i="5"/>
  <c r="G115" i="5" s="1"/>
  <c r="C121" i="5"/>
  <c r="C125" i="5"/>
  <c r="D127" i="5"/>
  <c r="C127" i="5" s="1"/>
  <c r="C152" i="5"/>
  <c r="C156" i="5"/>
  <c r="D171" i="5"/>
  <c r="G171" i="5" s="1"/>
  <c r="C173" i="5"/>
  <c r="D186" i="5"/>
  <c r="BP34" i="12"/>
  <c r="D44" i="5"/>
  <c r="G44" i="5" s="1"/>
  <c r="F44" i="5" s="1"/>
  <c r="C61" i="5"/>
  <c r="D63" i="5"/>
  <c r="C63" i="5" s="1"/>
  <c r="D40" i="5"/>
  <c r="G40" i="5" s="1"/>
  <c r="C51" i="5"/>
  <c r="C53" i="5"/>
  <c r="D55" i="5"/>
  <c r="C55" i="5" s="1"/>
  <c r="D57" i="5"/>
  <c r="G57" i="5" s="1"/>
  <c r="D61" i="5"/>
  <c r="H77" i="5"/>
  <c r="C80" i="5"/>
  <c r="C84" i="5"/>
  <c r="E88" i="5"/>
  <c r="D88" i="5" s="1"/>
  <c r="G88" i="5" s="1"/>
  <c r="E92" i="5"/>
  <c r="D92" i="5" s="1"/>
  <c r="G92" i="5" s="1"/>
  <c r="D107" i="5"/>
  <c r="G107" i="5" s="1"/>
  <c r="C113" i="5"/>
  <c r="F115" i="5"/>
  <c r="C117" i="5"/>
  <c r="D119" i="5"/>
  <c r="C119" i="5" s="1"/>
  <c r="D121" i="5"/>
  <c r="G121" i="5" s="1"/>
  <c r="D125" i="5"/>
  <c r="H141" i="5"/>
  <c r="C144" i="5"/>
  <c r="C148" i="5"/>
  <c r="E152" i="5"/>
  <c r="D152" i="5" s="1"/>
  <c r="G152" i="5" s="1"/>
  <c r="E156" i="5"/>
  <c r="D156" i="5" s="1"/>
  <c r="G156" i="5" s="1"/>
  <c r="C169" i="5"/>
  <c r="F171" i="5"/>
  <c r="F173" i="5"/>
  <c r="E173" i="5" s="1"/>
  <c r="C176" i="5"/>
  <c r="E186" i="5"/>
  <c r="C192" i="5"/>
  <c r="E51" i="5"/>
  <c r="E80" i="5"/>
  <c r="D80" i="5" s="1"/>
  <c r="H80" i="5" s="1"/>
  <c r="E84" i="5"/>
  <c r="D84" i="5" s="1"/>
  <c r="G84" i="5" s="1"/>
  <c r="F107" i="5"/>
  <c r="D113" i="5"/>
  <c r="G113" i="5" s="1"/>
  <c r="D117" i="5"/>
  <c r="C136" i="5"/>
  <c r="C140" i="5"/>
  <c r="E144" i="5"/>
  <c r="D144" i="5" s="1"/>
  <c r="G144" i="5" s="1"/>
  <c r="E148" i="5"/>
  <c r="D148" i="5" s="1"/>
  <c r="G148" i="5" s="1"/>
  <c r="D163" i="5"/>
  <c r="G163" i="5" s="1"/>
  <c r="C165" i="5"/>
  <c r="D167" i="5"/>
  <c r="C167" i="5" s="1"/>
  <c r="D169" i="5"/>
  <c r="G169" i="5" s="1"/>
  <c r="E176" i="5"/>
  <c r="D176" i="5" s="1"/>
  <c r="G176" i="5" s="1"/>
  <c r="E180" i="5"/>
  <c r="D180" i="5" s="1"/>
  <c r="C128" i="5"/>
  <c r="C132" i="5"/>
  <c r="E136" i="5"/>
  <c r="D136" i="5" s="1"/>
  <c r="G136" i="5" s="1"/>
  <c r="E140" i="5"/>
  <c r="D140" i="5" s="1"/>
  <c r="G140" i="5" s="1"/>
  <c r="D155" i="5"/>
  <c r="G155" i="5" s="1"/>
  <c r="C161" i="5"/>
  <c r="F163" i="5"/>
  <c r="C185" i="5"/>
  <c r="D185" i="5"/>
  <c r="G185" i="5" s="1"/>
  <c r="C37" i="5"/>
  <c r="C39" i="5"/>
  <c r="D41" i="5"/>
  <c r="G41" i="5" s="1"/>
  <c r="F41" i="5" s="1"/>
  <c r="C52" i="5"/>
  <c r="E56" i="5"/>
  <c r="D56" i="5" s="1"/>
  <c r="G56" i="5" s="1"/>
  <c r="E60" i="5"/>
  <c r="D60" i="5" s="1"/>
  <c r="G60" i="5" s="1"/>
  <c r="D75" i="5"/>
  <c r="G75" i="5" s="1"/>
  <c r="C81" i="5"/>
  <c r="F83" i="5"/>
  <c r="C85" i="5"/>
  <c r="D87" i="5"/>
  <c r="C87" i="5" s="1"/>
  <c r="H91" i="5"/>
  <c r="C112" i="5"/>
  <c r="C116" i="5"/>
  <c r="E120" i="5"/>
  <c r="D120" i="5" s="1"/>
  <c r="G120" i="5" s="1"/>
  <c r="E124" i="5"/>
  <c r="D124" i="5" s="1"/>
  <c r="G124" i="5" s="1"/>
  <c r="D139" i="5"/>
  <c r="G139" i="5" s="1"/>
  <c r="C145" i="5"/>
  <c r="F147" i="5"/>
  <c r="C149" i="5"/>
  <c r="D151" i="5"/>
  <c r="C151" i="5" s="1"/>
  <c r="C168" i="5"/>
  <c r="E172" i="5"/>
  <c r="D172" i="5" s="1"/>
  <c r="G172" i="5" s="1"/>
  <c r="C177" i="5"/>
  <c r="F179" i="5"/>
  <c r="F187" i="5"/>
  <c r="E52" i="5"/>
  <c r="D52" i="5" s="1"/>
  <c r="H52" i="5" s="1"/>
  <c r="F75" i="5"/>
  <c r="E112" i="5"/>
  <c r="D112" i="5" s="1"/>
  <c r="G112" i="5" s="1"/>
  <c r="E116" i="5"/>
  <c r="D116" i="5" s="1"/>
  <c r="G116" i="5" s="1"/>
  <c r="F139" i="5"/>
  <c r="E168" i="5"/>
  <c r="D168" i="5" s="1"/>
  <c r="G168" i="5" s="1"/>
  <c r="H39" i="5"/>
  <c r="G39" i="5"/>
  <c r="F39" i="5" s="1"/>
  <c r="C187" i="5"/>
  <c r="G187" i="5"/>
  <c r="H187" i="5"/>
  <c r="G35" i="5"/>
  <c r="F35" i="5" s="1"/>
  <c r="H35" i="5"/>
  <c r="G47" i="5"/>
  <c r="F47" i="5" s="1"/>
  <c r="H47" i="5"/>
  <c r="H43" i="5"/>
  <c r="G43" i="5"/>
  <c r="F43" i="5" s="1"/>
  <c r="G189" i="5"/>
  <c r="H189" i="5"/>
  <c r="G51" i="5"/>
  <c r="F51" i="5" s="1"/>
  <c r="H51" i="5"/>
  <c r="G173" i="5"/>
  <c r="H173" i="5"/>
  <c r="G181" i="5"/>
  <c r="H181" i="5"/>
  <c r="BB26" i="12"/>
  <c r="BA25" i="12"/>
  <c r="D191" i="5"/>
  <c r="E192" i="5"/>
  <c r="D192" i="5" s="1"/>
  <c r="G193" i="5"/>
  <c r="H193" i="5"/>
  <c r="E58" i="5"/>
  <c r="E66" i="5"/>
  <c r="E74" i="5"/>
  <c r="E82" i="5"/>
  <c r="E90" i="5"/>
  <c r="G91" i="5"/>
  <c r="E98" i="5"/>
  <c r="E106" i="5"/>
  <c r="E114" i="5"/>
  <c r="E122" i="5"/>
  <c r="E130" i="5"/>
  <c r="E138" i="5"/>
  <c r="E146" i="5"/>
  <c r="E154" i="5"/>
  <c r="E162" i="5"/>
  <c r="E170" i="5"/>
  <c r="E178" i="5"/>
  <c r="E42" i="5"/>
  <c r="D58" i="5"/>
  <c r="D66" i="5"/>
  <c r="D82" i="5"/>
  <c r="D130" i="5"/>
  <c r="D138" i="5"/>
  <c r="D146" i="5"/>
  <c r="D154" i="5"/>
  <c r="D162" i="5"/>
  <c r="D170" i="5"/>
  <c r="D178" i="5"/>
  <c r="E50" i="5"/>
  <c r="D42" i="5"/>
  <c r="D50" i="5"/>
  <c r="D74" i="5"/>
  <c r="D90" i="5"/>
  <c r="D98" i="5"/>
  <c r="D106" i="5"/>
  <c r="D114" i="5"/>
  <c r="D122" i="5"/>
  <c r="F164" i="5"/>
  <c r="F172" i="5"/>
  <c r="F180" i="5"/>
  <c r="E187" i="5"/>
  <c r="F188" i="5"/>
  <c r="E188" i="5"/>
  <c r="D188" i="5" s="1"/>
  <c r="F189" i="5"/>
  <c r="E189" i="5" s="1"/>
  <c r="E70" i="5"/>
  <c r="G71" i="5"/>
  <c r="E78" i="5"/>
  <c r="E86" i="5"/>
  <c r="E94" i="5"/>
  <c r="E102" i="5"/>
  <c r="E110" i="5"/>
  <c r="E118" i="5"/>
  <c r="E126" i="5"/>
  <c r="E134" i="5"/>
  <c r="E142" i="5"/>
  <c r="E150" i="5"/>
  <c r="E158" i="5"/>
  <c r="E166" i="5"/>
  <c r="E174" i="5"/>
  <c r="E182" i="5"/>
  <c r="E190" i="5"/>
  <c r="E38" i="5"/>
  <c r="E46" i="5"/>
  <c r="H48" i="5"/>
  <c r="E62" i="5"/>
  <c r="E39" i="5"/>
  <c r="D54" i="5"/>
  <c r="D62" i="5"/>
  <c r="F79" i="5"/>
  <c r="D86" i="5"/>
  <c r="F87" i="5"/>
  <c r="H89" i="5"/>
  <c r="D94" i="5"/>
  <c r="F95" i="5"/>
  <c r="D102" i="5"/>
  <c r="F103" i="5"/>
  <c r="H105" i="5"/>
  <c r="D110" i="5"/>
  <c r="F111" i="5"/>
  <c r="D118" i="5"/>
  <c r="F119" i="5"/>
  <c r="D126" i="5"/>
  <c r="F127" i="5"/>
  <c r="D134" i="5"/>
  <c r="F135" i="5"/>
  <c r="D142" i="5"/>
  <c r="F143" i="5"/>
  <c r="H145" i="5"/>
  <c r="D150" i="5"/>
  <c r="F151" i="5"/>
  <c r="H153" i="5"/>
  <c r="D158" i="5"/>
  <c r="F159" i="5"/>
  <c r="D166" i="5"/>
  <c r="F167" i="5"/>
  <c r="D174" i="5"/>
  <c r="F175" i="5"/>
  <c r="H177" i="5"/>
  <c r="D182" i="5"/>
  <c r="F183" i="5"/>
  <c r="D190" i="5"/>
  <c r="F191" i="5"/>
  <c r="E54" i="5"/>
  <c r="D38" i="5"/>
  <c r="D46" i="5"/>
  <c r="E47" i="5"/>
  <c r="H49" i="5"/>
  <c r="F55" i="5"/>
  <c r="F63" i="5"/>
  <c r="D70" i="5"/>
  <c r="F71" i="5"/>
  <c r="D78" i="5"/>
  <c r="H81" i="5"/>
  <c r="B34" i="5"/>
  <c r="E34" i="5" s="1"/>
  <c r="A34" i="5"/>
  <c r="B33" i="5"/>
  <c r="C33" i="5" s="1"/>
  <c r="A33" i="5"/>
  <c r="B32" i="5"/>
  <c r="F32" i="5" s="1"/>
  <c r="A32" i="5"/>
  <c r="B31" i="5"/>
  <c r="D31" i="5" s="1"/>
  <c r="A31" i="5"/>
  <c r="B30" i="5"/>
  <c r="E30" i="5" s="1"/>
  <c r="A30" i="5"/>
  <c r="B29" i="5"/>
  <c r="D29" i="5" s="1"/>
  <c r="A29" i="5"/>
  <c r="B28" i="5"/>
  <c r="C28" i="5" s="1"/>
  <c r="A28" i="5"/>
  <c r="B27" i="5"/>
  <c r="F27" i="5" s="1"/>
  <c r="E27" i="5" s="1"/>
  <c r="A27" i="5"/>
  <c r="B26" i="5"/>
  <c r="E26" i="5" s="1"/>
  <c r="A26" i="5"/>
  <c r="B25" i="5"/>
  <c r="C25" i="5" s="1"/>
  <c r="A25" i="5"/>
  <c r="B24" i="5"/>
  <c r="A24" i="5"/>
  <c r="B23" i="5"/>
  <c r="A23" i="5"/>
  <c r="B22" i="5"/>
  <c r="A22" i="5"/>
  <c r="B21" i="5"/>
  <c r="A21" i="5"/>
  <c r="B20" i="5"/>
  <c r="C20" i="5" s="1"/>
  <c r="A20" i="5"/>
  <c r="B19" i="5"/>
  <c r="C19" i="5" s="1"/>
  <c r="A19" i="5"/>
  <c r="B18" i="5"/>
  <c r="C18" i="5" s="1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Q34" i="12" l="1"/>
  <c r="K102" i="12" s="1"/>
  <c r="I102" i="12"/>
  <c r="H73" i="5"/>
  <c r="G79" i="5"/>
  <c r="G179" i="5"/>
  <c r="G99" i="5"/>
  <c r="H79" i="5"/>
  <c r="H129" i="5"/>
  <c r="H184" i="5"/>
  <c r="H111" i="5"/>
  <c r="H68" i="5"/>
  <c r="G123" i="5"/>
  <c r="H100" i="5"/>
  <c r="H123" i="5"/>
  <c r="H121" i="5"/>
  <c r="G111" i="5"/>
  <c r="H133" i="5"/>
  <c r="H64" i="5"/>
  <c r="H144" i="5"/>
  <c r="H151" i="5"/>
  <c r="G95" i="5"/>
  <c r="G127" i="5"/>
  <c r="G59" i="5"/>
  <c r="H103" i="5"/>
  <c r="G147" i="5"/>
  <c r="H120" i="5"/>
  <c r="H147" i="5"/>
  <c r="H63" i="5"/>
  <c r="H152" i="5"/>
  <c r="H185" i="5"/>
  <c r="G80" i="5"/>
  <c r="H72" i="5"/>
  <c r="G63" i="5"/>
  <c r="H172" i="5"/>
  <c r="H137" i="5"/>
  <c r="H176" i="5"/>
  <c r="H143" i="5"/>
  <c r="H109" i="5"/>
  <c r="H59" i="5"/>
  <c r="G151" i="5"/>
  <c r="H96" i="5"/>
  <c r="H60" i="5"/>
  <c r="G183" i="5"/>
  <c r="H183" i="5"/>
  <c r="H45" i="5"/>
  <c r="D23" i="5"/>
  <c r="E23" i="5" s="1"/>
  <c r="D21" i="5"/>
  <c r="E21" i="5" s="1"/>
  <c r="H71" i="5"/>
  <c r="H57" i="5"/>
  <c r="H160" i="5"/>
  <c r="H136" i="5"/>
  <c r="G103" i="5"/>
  <c r="D17" i="5"/>
  <c r="E17" i="5" s="1"/>
  <c r="H65" i="5"/>
  <c r="H113" i="5"/>
  <c r="G159" i="5"/>
  <c r="G175" i="5"/>
  <c r="H159" i="5"/>
  <c r="G167" i="5"/>
  <c r="H95" i="5"/>
  <c r="H164" i="5"/>
  <c r="H108" i="5"/>
  <c r="G83" i="5"/>
  <c r="H175" i="5"/>
  <c r="H140" i="5"/>
  <c r="G87" i="5"/>
  <c r="D16" i="5"/>
  <c r="E16" i="5" s="1"/>
  <c r="H41" i="5"/>
  <c r="H97" i="5"/>
  <c r="H87" i="5"/>
  <c r="H127" i="5"/>
  <c r="H132" i="5"/>
  <c r="H83" i="5"/>
  <c r="H69" i="5"/>
  <c r="D15" i="5"/>
  <c r="E15" i="5" s="1"/>
  <c r="D12" i="5"/>
  <c r="E12" i="5" s="1"/>
  <c r="BC26" i="12"/>
  <c r="E78" i="12"/>
  <c r="C78" i="12" s="1"/>
  <c r="H44" i="5"/>
  <c r="H168" i="5"/>
  <c r="H88" i="5"/>
  <c r="H167" i="5"/>
  <c r="H99" i="5"/>
  <c r="D13" i="5"/>
  <c r="H116" i="5"/>
  <c r="H179" i="5"/>
  <c r="G135" i="5"/>
  <c r="H104" i="5"/>
  <c r="H169" i="5"/>
  <c r="H135" i="5"/>
  <c r="C24" i="5"/>
  <c r="H56" i="5"/>
  <c r="G143" i="5"/>
  <c r="G52" i="5"/>
  <c r="C9" i="5"/>
  <c r="D9" i="5"/>
  <c r="H128" i="5"/>
  <c r="H119" i="5"/>
  <c r="H156" i="5"/>
  <c r="H161" i="5"/>
  <c r="H76" i="5"/>
  <c r="G119" i="5"/>
  <c r="H101" i="5"/>
  <c r="C131" i="5"/>
  <c r="H131" i="5"/>
  <c r="C67" i="5"/>
  <c r="H67" i="5"/>
  <c r="D24" i="5"/>
  <c r="H24" i="5" s="1"/>
  <c r="D19" i="5"/>
  <c r="H19" i="5" s="1"/>
  <c r="E32" i="5"/>
  <c r="D32" i="5" s="1"/>
  <c r="H32" i="5" s="1"/>
  <c r="C26" i="5"/>
  <c r="H36" i="5"/>
  <c r="G36" i="5"/>
  <c r="D26" i="5"/>
  <c r="H26" i="5" s="1"/>
  <c r="H40" i="5"/>
  <c r="C21" i="5"/>
  <c r="BP36" i="12"/>
  <c r="I104" i="12" s="1"/>
  <c r="BO35" i="12"/>
  <c r="C31" i="5"/>
  <c r="E33" i="5"/>
  <c r="H92" i="5"/>
  <c r="C75" i="5"/>
  <c r="H75" i="5"/>
  <c r="G180" i="5"/>
  <c r="H180" i="5"/>
  <c r="H186" i="5"/>
  <c r="G186" i="5"/>
  <c r="F186" i="5" s="1"/>
  <c r="C115" i="5"/>
  <c r="H115" i="5"/>
  <c r="E31" i="5"/>
  <c r="D18" i="5"/>
  <c r="E18" i="5" s="1"/>
  <c r="C171" i="5"/>
  <c r="H171" i="5"/>
  <c r="D11" i="5"/>
  <c r="C11" i="5" s="1"/>
  <c r="C23" i="5"/>
  <c r="C27" i="5"/>
  <c r="C29" i="5"/>
  <c r="C34" i="5"/>
  <c r="H55" i="5"/>
  <c r="H148" i="5"/>
  <c r="H84" i="5"/>
  <c r="C155" i="5"/>
  <c r="H155" i="5"/>
  <c r="G117" i="5"/>
  <c r="H117" i="5"/>
  <c r="G61" i="5"/>
  <c r="H61" i="5"/>
  <c r="D14" i="5"/>
  <c r="E14" i="5" s="1"/>
  <c r="D10" i="5"/>
  <c r="E10" i="5" s="1"/>
  <c r="C12" i="5"/>
  <c r="D27" i="5"/>
  <c r="C32" i="5"/>
  <c r="D34" i="5"/>
  <c r="H112" i="5"/>
  <c r="H124" i="5"/>
  <c r="G125" i="5"/>
  <c r="H125" i="5"/>
  <c r="G55" i="5"/>
  <c r="C139" i="5"/>
  <c r="H139" i="5"/>
  <c r="C163" i="5"/>
  <c r="H163" i="5"/>
  <c r="C107" i="5"/>
  <c r="H107" i="5"/>
  <c r="C13" i="5"/>
  <c r="C17" i="5"/>
  <c r="G29" i="5"/>
  <c r="F29" i="5" s="1"/>
  <c r="H29" i="5"/>
  <c r="C16" i="5"/>
  <c r="C15" i="5"/>
  <c r="G31" i="5"/>
  <c r="F31" i="5" s="1"/>
  <c r="H31" i="5"/>
  <c r="G78" i="5"/>
  <c r="F78" i="5" s="1"/>
  <c r="H78" i="5"/>
  <c r="G142" i="5"/>
  <c r="F142" i="5" s="1"/>
  <c r="H142" i="5"/>
  <c r="G62" i="5"/>
  <c r="F62" i="5" s="1"/>
  <c r="H62" i="5"/>
  <c r="H90" i="5"/>
  <c r="G90" i="5"/>
  <c r="F90" i="5" s="1"/>
  <c r="H162" i="5"/>
  <c r="G162" i="5"/>
  <c r="F162" i="5" s="1"/>
  <c r="D22" i="5"/>
  <c r="E22" i="5" s="1"/>
  <c r="D30" i="5"/>
  <c r="G166" i="5"/>
  <c r="F166" i="5" s="1"/>
  <c r="H166" i="5"/>
  <c r="G102" i="5"/>
  <c r="F102" i="5" s="1"/>
  <c r="H102" i="5"/>
  <c r="H98" i="5"/>
  <c r="G98" i="5"/>
  <c r="F98" i="5" s="1"/>
  <c r="H170" i="5"/>
  <c r="G170" i="5"/>
  <c r="F170" i="5" s="1"/>
  <c r="H58" i="5"/>
  <c r="G58" i="5"/>
  <c r="F58" i="5" s="1"/>
  <c r="C22" i="5"/>
  <c r="C30" i="5"/>
  <c r="G190" i="5"/>
  <c r="F190" i="5" s="1"/>
  <c r="H190" i="5"/>
  <c r="G126" i="5"/>
  <c r="F126" i="5" s="1"/>
  <c r="H126" i="5"/>
  <c r="H106" i="5"/>
  <c r="G106" i="5"/>
  <c r="F106" i="5" s="1"/>
  <c r="H178" i="5"/>
  <c r="G178" i="5"/>
  <c r="F178" i="5" s="1"/>
  <c r="H66" i="5"/>
  <c r="G66" i="5"/>
  <c r="F66" i="5" s="1"/>
  <c r="G150" i="5"/>
  <c r="F150" i="5" s="1"/>
  <c r="H150" i="5"/>
  <c r="G86" i="5"/>
  <c r="F86" i="5" s="1"/>
  <c r="H86" i="5"/>
  <c r="G188" i="5"/>
  <c r="H188" i="5"/>
  <c r="H114" i="5"/>
  <c r="G114" i="5"/>
  <c r="F114" i="5" s="1"/>
  <c r="H82" i="5"/>
  <c r="G82" i="5"/>
  <c r="F82" i="5" s="1"/>
  <c r="D25" i="5"/>
  <c r="E25" i="5" s="1"/>
  <c r="D33" i="5"/>
  <c r="G174" i="5"/>
  <c r="F174" i="5" s="1"/>
  <c r="H174" i="5"/>
  <c r="G110" i="5"/>
  <c r="F110" i="5" s="1"/>
  <c r="H110" i="5"/>
  <c r="H122" i="5"/>
  <c r="G122" i="5"/>
  <c r="F122" i="5" s="1"/>
  <c r="H130" i="5"/>
  <c r="G130" i="5"/>
  <c r="F130" i="5" s="1"/>
  <c r="G70" i="5"/>
  <c r="F70" i="5" s="1"/>
  <c r="H70" i="5"/>
  <c r="G38" i="5"/>
  <c r="F38" i="5" s="1"/>
  <c r="H38" i="5"/>
  <c r="G134" i="5"/>
  <c r="F134" i="5" s="1"/>
  <c r="H134" i="5"/>
  <c r="H42" i="5"/>
  <c r="G42" i="5"/>
  <c r="F42" i="5" s="1"/>
  <c r="H138" i="5"/>
  <c r="G138" i="5"/>
  <c r="F138" i="5" s="1"/>
  <c r="C191" i="5"/>
  <c r="G191" i="5"/>
  <c r="H191" i="5"/>
  <c r="E28" i="5"/>
  <c r="G158" i="5"/>
  <c r="F158" i="5" s="1"/>
  <c r="H158" i="5"/>
  <c r="G94" i="5"/>
  <c r="F94" i="5" s="1"/>
  <c r="H94" i="5"/>
  <c r="G54" i="5"/>
  <c r="F54" i="5" s="1"/>
  <c r="H54" i="5"/>
  <c r="H50" i="5"/>
  <c r="G50" i="5"/>
  <c r="F50" i="5" s="1"/>
  <c r="H146" i="5"/>
  <c r="G146" i="5"/>
  <c r="F146" i="5" s="1"/>
  <c r="G192" i="5"/>
  <c r="H192" i="5"/>
  <c r="D20" i="5"/>
  <c r="E20" i="5" s="1"/>
  <c r="D28" i="5"/>
  <c r="E29" i="5"/>
  <c r="G46" i="5"/>
  <c r="F46" i="5" s="1"/>
  <c r="H46" i="5"/>
  <c r="G182" i="5"/>
  <c r="F182" i="5" s="1"/>
  <c r="H182" i="5"/>
  <c r="G118" i="5"/>
  <c r="F118" i="5" s="1"/>
  <c r="H118" i="5"/>
  <c r="H74" i="5"/>
  <c r="G74" i="5"/>
  <c r="F74" i="5" s="1"/>
  <c r="H154" i="5"/>
  <c r="G154" i="5"/>
  <c r="F154" i="5" s="1"/>
  <c r="H8" i="5"/>
  <c r="G8" i="5"/>
  <c r="B8" i="5"/>
  <c r="A8" i="5"/>
  <c r="G32" i="5" l="1"/>
  <c r="G21" i="5"/>
  <c r="G23" i="5"/>
  <c r="H21" i="5"/>
  <c r="F23" i="5"/>
  <c r="H23" i="5"/>
  <c r="F21" i="5"/>
  <c r="E19" i="5"/>
  <c r="G17" i="5"/>
  <c r="F17" i="5" s="1"/>
  <c r="G16" i="5"/>
  <c r="F16" i="5" s="1"/>
  <c r="G12" i="5"/>
  <c r="G24" i="5"/>
  <c r="G13" i="5"/>
  <c r="H15" i="5"/>
  <c r="H9" i="5"/>
  <c r="H17" i="5"/>
  <c r="H16" i="5"/>
  <c r="E13" i="5"/>
  <c r="F13" i="5" s="1"/>
  <c r="H13" i="5"/>
  <c r="F12" i="5"/>
  <c r="G15" i="5"/>
  <c r="F15" i="5" s="1"/>
  <c r="H12" i="5"/>
  <c r="E11" i="5"/>
  <c r="E9" i="5"/>
  <c r="G9" i="5"/>
  <c r="G19" i="5"/>
  <c r="G26" i="5"/>
  <c r="F26" i="5" s="1"/>
  <c r="C10" i="5"/>
  <c r="G10" i="5" s="1"/>
  <c r="F10" i="5" s="1"/>
  <c r="C8" i="5"/>
  <c r="H11" i="5"/>
  <c r="C14" i="5"/>
  <c r="H14" i="5" s="1"/>
  <c r="H34" i="5"/>
  <c r="G34" i="5"/>
  <c r="F34" i="5" s="1"/>
  <c r="H18" i="5"/>
  <c r="G18" i="5"/>
  <c r="F18" i="5" s="1"/>
  <c r="G27" i="5"/>
  <c r="H27" i="5"/>
  <c r="G11" i="5"/>
  <c r="G33" i="5"/>
  <c r="F33" i="5" s="1"/>
  <c r="H33" i="5"/>
  <c r="G22" i="5"/>
  <c r="F22" i="5" s="1"/>
  <c r="H22" i="5"/>
  <c r="G28" i="5"/>
  <c r="F28" i="5" s="1"/>
  <c r="H28" i="5"/>
  <c r="G30" i="5"/>
  <c r="F30" i="5" s="1"/>
  <c r="H30" i="5"/>
  <c r="G20" i="5"/>
  <c r="F20" i="5" s="1"/>
  <c r="H20" i="5"/>
  <c r="G25" i="5"/>
  <c r="F25" i="5" s="1"/>
  <c r="H25" i="5"/>
  <c r="AS37" i="12"/>
  <c r="AS38" i="12" s="1"/>
  <c r="BP6" i="12"/>
  <c r="BR6" i="12" s="1"/>
  <c r="BP14" i="12"/>
  <c r="BL6" i="12"/>
  <c r="AS25" i="12"/>
  <c r="L57" i="12" s="1"/>
  <c r="AN60" i="12" s="1"/>
  <c r="AK60" i="12"/>
  <c r="AJ60" i="12"/>
  <c r="AS27" i="12"/>
  <c r="AS28" i="12" s="1"/>
  <c r="AZ31" i="12"/>
  <c r="AZ32" i="12" s="1"/>
  <c r="AS32" i="12"/>
  <c r="AL31" i="12"/>
  <c r="C63" i="12" s="1"/>
  <c r="AK66" i="12" s="1"/>
  <c r="AZ35" i="12"/>
  <c r="AZ36" i="12" s="1"/>
  <c r="AN71" i="12"/>
  <c r="AK71" i="12"/>
  <c r="BX6" i="12"/>
  <c r="BX7" i="12" s="1"/>
  <c r="BY7" i="12" s="1"/>
  <c r="BZ7" i="12" s="1"/>
  <c r="BV12" i="12"/>
  <c r="BV13" i="12"/>
  <c r="BW13" i="12"/>
  <c r="BV16" i="12"/>
  <c r="BY15" i="12" s="1"/>
  <c r="BV17" i="12"/>
  <c r="BD6" i="12"/>
  <c r="BF6" i="12" s="1"/>
  <c r="BD8" i="12"/>
  <c r="BD11" i="12"/>
  <c r="BD12" i="12"/>
  <c r="BD13" i="12"/>
  <c r="BD16" i="12"/>
  <c r="AZ33" i="12"/>
  <c r="C85" i="12" s="1"/>
  <c r="AQ68" i="12" s="1"/>
  <c r="AN69" i="12"/>
  <c r="AL33" i="12"/>
  <c r="BW17" i="12"/>
  <c r="BZ17" i="12" s="1"/>
  <c r="AN66" i="12"/>
  <c r="BG25" i="12"/>
  <c r="BE13" i="12"/>
  <c r="BJ18" i="12"/>
  <c r="BM18" i="12" s="1"/>
  <c r="BK18" i="12"/>
  <c r="BN18" i="12" s="1"/>
  <c r="BK9" i="12"/>
  <c r="BQ14" i="12"/>
  <c r="AN70" i="12"/>
  <c r="AK70" i="12"/>
  <c r="BF26" i="12"/>
  <c r="BF27" i="12" s="1"/>
  <c r="J79" i="12" s="1"/>
  <c r="AJ79" i="12" s="1"/>
  <c r="AK27" i="12"/>
  <c r="AK28" i="12" s="1"/>
  <c r="AK29" i="12" s="1"/>
  <c r="BQ36" i="12"/>
  <c r="K104" i="12" s="1"/>
  <c r="AR26" i="12"/>
  <c r="AR27" i="12" s="1"/>
  <c r="AR28" i="12" s="1"/>
  <c r="AR29" i="12" s="1"/>
  <c r="J61" i="12" s="1"/>
  <c r="AM64" i="12" s="1"/>
  <c r="AY28" i="12"/>
  <c r="AY29" i="12" s="1"/>
  <c r="AL49" i="12"/>
  <c r="AL50" i="12" s="1"/>
  <c r="AL47" i="12"/>
  <c r="AL48" i="12" s="1"/>
  <c r="AS39" i="12"/>
  <c r="AZ52" i="12"/>
  <c r="AZ50" i="12"/>
  <c r="BE8" i="12"/>
  <c r="BE6" i="12"/>
  <c r="AS52" i="12"/>
  <c r="AS50" i="12"/>
  <c r="BE16" i="12"/>
  <c r="BH16" i="12" s="1"/>
  <c r="AS44" i="12"/>
  <c r="AS42" i="12"/>
  <c r="BP35" i="12"/>
  <c r="AS48" i="12"/>
  <c r="BE11" i="12"/>
  <c r="AZ42" i="12"/>
  <c r="AZ40" i="12"/>
  <c r="AL53" i="12"/>
  <c r="AL54" i="12" s="1"/>
  <c r="AL51" i="12"/>
  <c r="AL52" i="12" s="1"/>
  <c r="AL41" i="12"/>
  <c r="AL42" i="12" s="1"/>
  <c r="BQ6" i="12"/>
  <c r="BK17" i="12"/>
  <c r="BN17" i="12" s="1"/>
  <c r="AL43" i="12"/>
  <c r="AL44" i="12" s="1"/>
  <c r="BM6" i="12"/>
  <c r="BN6" i="12" s="1"/>
  <c r="BW10" i="12"/>
  <c r="BW12" i="12"/>
  <c r="BW16" i="12"/>
  <c r="BZ16" i="12" s="1"/>
  <c r="AZ44" i="12"/>
  <c r="AS45" i="12"/>
  <c r="AS46" i="12" s="1"/>
  <c r="AL46" i="12"/>
  <c r="AZ46" i="12"/>
  <c r="AZ47" i="12"/>
  <c r="AZ48" i="12" s="1"/>
  <c r="BE12" i="12"/>
  <c r="BH18" i="12"/>
  <c r="BT16" i="12"/>
  <c r="BT17" i="12"/>
  <c r="AL30" i="12"/>
  <c r="AZ28" i="12"/>
  <c r="AL27" i="12"/>
  <c r="C59" i="12" s="1"/>
  <c r="AK62" i="12" s="1"/>
  <c r="BG29" i="12"/>
  <c r="BG30" i="12" s="1"/>
  <c r="L82" i="12" s="1"/>
  <c r="AK82" i="12" s="1"/>
  <c r="AZ30" i="12"/>
  <c r="C82" i="12" s="1"/>
  <c r="AQ65" i="12" s="1"/>
  <c r="BG31" i="12"/>
  <c r="BG32" i="12" s="1"/>
  <c r="L84" i="12" s="1"/>
  <c r="AK84" i="12" s="1"/>
  <c r="BB25" i="12"/>
  <c r="BG52" i="12"/>
  <c r="BG44" i="12"/>
  <c r="BG46" i="12"/>
  <c r="BG48" i="12"/>
  <c r="BG40" i="12"/>
  <c r="BG42" i="12"/>
  <c r="BG49" i="12"/>
  <c r="BG50" i="12" s="1"/>
  <c r="BG38" i="12"/>
  <c r="BG53" i="12"/>
  <c r="BG54" i="12" s="1"/>
  <c r="AZ53" i="12"/>
  <c r="AZ54" i="12" s="1"/>
  <c r="AS54" i="12"/>
  <c r="K96" i="12"/>
  <c r="J54" i="12"/>
  <c r="A54" i="12"/>
  <c r="AQ61" i="12"/>
  <c r="AP61" i="12"/>
  <c r="AK61" i="12"/>
  <c r="AJ61" i="12"/>
  <c r="AQ64" i="12"/>
  <c r="AK64" i="12"/>
  <c r="AN25" i="12"/>
  <c r="AQ62" i="12"/>
  <c r="AP62" i="12"/>
  <c r="AN26" i="12"/>
  <c r="AN65" i="12"/>
  <c r="AW81" i="12"/>
  <c r="AN81" i="12"/>
  <c r="AM81" i="12"/>
  <c r="AW79" i="12"/>
  <c r="AN79" i="12"/>
  <c r="AM79" i="12"/>
  <c r="AK79" i="12"/>
  <c r="AW82" i="12"/>
  <c r="AN82" i="12"/>
  <c r="AM82" i="12"/>
  <c r="G78" i="12"/>
  <c r="AN83" i="12"/>
  <c r="AM83" i="12"/>
  <c r="AN84" i="12"/>
  <c r="AM84" i="12"/>
  <c r="AN87" i="12"/>
  <c r="AM87" i="12"/>
  <c r="AK87" i="12"/>
  <c r="AN85" i="12"/>
  <c r="AM85" i="12"/>
  <c r="AK85" i="12"/>
  <c r="AN86" i="12"/>
  <c r="AM86" i="12"/>
  <c r="AK86" i="12"/>
  <c r="BQ35" i="12" l="1"/>
  <c r="K103" i="12" s="1"/>
  <c r="I103" i="12"/>
  <c r="BY6" i="12"/>
  <c r="BZ6" i="12" s="1"/>
  <c r="F19" i="5"/>
  <c r="BL7" i="12"/>
  <c r="BM7" i="12" s="1"/>
  <c r="BN7" i="12" s="1"/>
  <c r="BY16" i="12"/>
  <c r="A80" i="12"/>
  <c r="AP63" i="12" s="1"/>
  <c r="BS6" i="12"/>
  <c r="BT6" i="12" s="1"/>
  <c r="BS7" i="12"/>
  <c r="BT7" i="12" s="1"/>
  <c r="F11" i="5"/>
  <c r="L83" i="12"/>
  <c r="AK83" i="12" s="1"/>
  <c r="AZ34" i="12"/>
  <c r="C86" i="12" s="1"/>
  <c r="AQ69" i="12" s="1"/>
  <c r="AS40" i="12"/>
  <c r="J59" i="12"/>
  <c r="AM62" i="12" s="1"/>
  <c r="BX8" i="12"/>
  <c r="BY8" i="12" s="1"/>
  <c r="BZ8" i="12" s="1"/>
  <c r="BC25" i="12"/>
  <c r="G77" i="12" s="1"/>
  <c r="E77" i="12"/>
  <c r="C77" i="12" s="1"/>
  <c r="AQ60" i="12" s="1"/>
  <c r="AY30" i="12"/>
  <c r="BA30" i="12" s="1"/>
  <c r="A81" i="12"/>
  <c r="AP64" i="12" s="1"/>
  <c r="L69" i="12"/>
  <c r="AN72" i="12" s="1"/>
  <c r="G14" i="5"/>
  <c r="F14" i="5" s="1"/>
  <c r="L71" i="12"/>
  <c r="C80" i="12"/>
  <c r="AQ63" i="12" s="1"/>
  <c r="L59" i="12"/>
  <c r="AN62" i="12" s="1"/>
  <c r="L81" i="12"/>
  <c r="AK81" i="12" s="1"/>
  <c r="BA28" i="12"/>
  <c r="F9" i="5"/>
  <c r="BY17" i="12"/>
  <c r="BM17" i="12"/>
  <c r="AS26" i="12"/>
  <c r="AT26" i="12" s="1"/>
  <c r="H10" i="5"/>
  <c r="AK30" i="12"/>
  <c r="AK31" i="12" s="1"/>
  <c r="AK32" i="12" s="1"/>
  <c r="AK33" i="12" s="1"/>
  <c r="AK34" i="12" s="1"/>
  <c r="AK35" i="12" s="1"/>
  <c r="A67" i="12" s="1"/>
  <c r="AJ70" i="12" s="1"/>
  <c r="A61" i="12"/>
  <c r="AJ64" i="12" s="1"/>
  <c r="AO26" i="12"/>
  <c r="G58" i="12" s="1"/>
  <c r="E58" i="12"/>
  <c r="AO25" i="12"/>
  <c r="G57" i="12" s="1"/>
  <c r="E57" i="12"/>
  <c r="C62" i="12"/>
  <c r="AK65" i="12" s="1"/>
  <c r="AL32" i="12"/>
  <c r="C64" i="12" s="1"/>
  <c r="AK67" i="12" s="1"/>
  <c r="C65" i="12"/>
  <c r="AK68" i="12" s="1"/>
  <c r="BF28" i="12"/>
  <c r="C88" i="12"/>
  <c r="AQ71" i="12" s="1"/>
  <c r="C83" i="12"/>
  <c r="AQ66" i="12" s="1"/>
  <c r="C87" i="12"/>
  <c r="AQ70" i="12" s="1"/>
  <c r="BR7" i="12"/>
  <c r="L70" i="12"/>
  <c r="AN73" i="12" s="1"/>
  <c r="J60" i="12"/>
  <c r="AM63" i="12" s="1"/>
  <c r="L60" i="12"/>
  <c r="AN63" i="12" s="1"/>
  <c r="AT28" i="12"/>
  <c r="J57" i="12"/>
  <c r="AM60" i="12" s="1"/>
  <c r="AL34" i="12"/>
  <c r="BF7" i="12"/>
  <c r="BG6" i="12"/>
  <c r="BH6" i="12" s="1"/>
  <c r="L64" i="12"/>
  <c r="AN67" i="12" s="1"/>
  <c r="C84" i="12"/>
  <c r="AQ67" i="12" s="1"/>
  <c r="BG16" i="12"/>
  <c r="AR30" i="12"/>
  <c r="BG26" i="12"/>
  <c r="L77" i="12"/>
  <c r="AK77" i="12" s="1"/>
  <c r="J77" i="12"/>
  <c r="AJ77" i="12" s="1"/>
  <c r="AL28" i="12"/>
  <c r="K2" i="26"/>
  <c r="K2" i="7"/>
  <c r="A59" i="12"/>
  <c r="AJ62" i="12" s="1"/>
  <c r="J4" i="26"/>
  <c r="J4" i="7"/>
  <c r="B4" i="26"/>
  <c r="B4" i="7"/>
  <c r="K5" i="26"/>
  <c r="K5" i="7"/>
  <c r="J5" i="26"/>
  <c r="J5" i="7"/>
  <c r="K4" i="26"/>
  <c r="K4" i="7"/>
  <c r="BM8" i="12" l="1"/>
  <c r="BN8" i="12" s="1"/>
  <c r="BL8" i="12"/>
  <c r="BL9" i="12" s="1"/>
  <c r="J58" i="12"/>
  <c r="AM61" i="12" s="1"/>
  <c r="L58" i="12"/>
  <c r="AN61" i="12" s="1"/>
  <c r="L72" i="12"/>
  <c r="BF29" i="12"/>
  <c r="J80" i="12"/>
  <c r="BX9" i="12"/>
  <c r="BY9" i="12"/>
  <c r="BR8" i="12"/>
  <c r="BS8" i="12"/>
  <c r="AY31" i="12"/>
  <c r="A82" i="12"/>
  <c r="AP65" i="12" s="1"/>
  <c r="AR31" i="12"/>
  <c r="J62" i="12"/>
  <c r="AM65" i="12" s="1"/>
  <c r="AT30" i="12"/>
  <c r="AT29" i="12" s="1"/>
  <c r="AU29" i="12" s="1"/>
  <c r="A65" i="12"/>
  <c r="AJ68" i="12" s="1"/>
  <c r="BA27" i="12"/>
  <c r="BB27" i="12" s="1"/>
  <c r="BB28" i="12"/>
  <c r="A63" i="12"/>
  <c r="AJ66" i="12" s="1"/>
  <c r="AM34" i="12"/>
  <c r="AN34" i="12" s="1"/>
  <c r="AO34" i="12" s="1"/>
  <c r="G66" i="12" s="1"/>
  <c r="AM30" i="12"/>
  <c r="A62" i="12"/>
  <c r="AJ65" i="12" s="1"/>
  <c r="C66" i="12"/>
  <c r="AK69" i="12" s="1"/>
  <c r="BF8" i="12"/>
  <c r="BG7" i="12"/>
  <c r="BH7" i="12" s="1"/>
  <c r="A64" i="12"/>
  <c r="AJ67" i="12" s="1"/>
  <c r="AM32" i="12"/>
  <c r="AN32" i="12" s="1"/>
  <c r="AO32" i="12" s="1"/>
  <c r="G64" i="12" s="1"/>
  <c r="BH28" i="12"/>
  <c r="AU28" i="12"/>
  <c r="AT27" i="12"/>
  <c r="AU27" i="12" s="1"/>
  <c r="A66" i="12"/>
  <c r="AJ69" i="12" s="1"/>
  <c r="AK36" i="12"/>
  <c r="BB30" i="12"/>
  <c r="BA29" i="12"/>
  <c r="BB29" i="12" s="1"/>
  <c r="AU26" i="12"/>
  <c r="AT25" i="12"/>
  <c r="AU25" i="12" s="1"/>
  <c r="C60" i="12"/>
  <c r="AK63" i="12" s="1"/>
  <c r="A60" i="12"/>
  <c r="AJ63" i="12" s="1"/>
  <c r="AM28" i="12"/>
  <c r="L78" i="12"/>
  <c r="AK78" i="12" s="1"/>
  <c r="J78" i="12"/>
  <c r="AJ78" i="12" s="1"/>
  <c r="BH26" i="12"/>
  <c r="BM9" i="12" l="1"/>
  <c r="BN9" i="12" s="1"/>
  <c r="AU30" i="12"/>
  <c r="AV30" i="12" s="1"/>
  <c r="P62" i="12" s="1"/>
  <c r="BZ9" i="12"/>
  <c r="BX10" i="12"/>
  <c r="BX11" i="12" s="1"/>
  <c r="BY10" i="12"/>
  <c r="BZ10" i="12" s="1"/>
  <c r="BF30" i="12"/>
  <c r="J81" i="12"/>
  <c r="AJ81" i="12" s="1"/>
  <c r="BC29" i="12"/>
  <c r="G81" i="12" s="1"/>
  <c r="E81" i="12"/>
  <c r="BR9" i="12"/>
  <c r="BS9" i="12"/>
  <c r="BT9" i="12" s="1"/>
  <c r="BC28" i="12"/>
  <c r="G80" i="12" s="1"/>
  <c r="E80" i="12"/>
  <c r="BC30" i="12"/>
  <c r="G82" i="12" s="1"/>
  <c r="E82" i="12"/>
  <c r="BC27" i="12"/>
  <c r="G79" i="12" s="1"/>
  <c r="E79" i="12"/>
  <c r="AY32" i="12"/>
  <c r="BA32" i="12" s="1"/>
  <c r="A83" i="12"/>
  <c r="AP66" i="12" s="1"/>
  <c r="BT8" i="12"/>
  <c r="AV29" i="12"/>
  <c r="P61" i="12" s="1"/>
  <c r="N61" i="12"/>
  <c r="L61" i="12" s="1"/>
  <c r="AN64" i="12" s="1"/>
  <c r="AV27" i="12"/>
  <c r="P59" i="12" s="1"/>
  <c r="N59" i="12"/>
  <c r="AV28" i="12"/>
  <c r="P60" i="12" s="1"/>
  <c r="N60" i="12"/>
  <c r="BL10" i="12"/>
  <c r="BL11" i="12" s="1"/>
  <c r="BM10" i="12"/>
  <c r="BN10" i="12" s="1"/>
  <c r="AV25" i="12"/>
  <c r="P57" i="12" s="1"/>
  <c r="N57" i="12"/>
  <c r="AV26" i="12"/>
  <c r="P58" i="12" s="1"/>
  <c r="N58" i="12"/>
  <c r="AR32" i="12"/>
  <c r="J63" i="12"/>
  <c r="AM66" i="12" s="1"/>
  <c r="AK37" i="12"/>
  <c r="A68" i="12"/>
  <c r="AJ71" i="12" s="1"/>
  <c r="AM33" i="12"/>
  <c r="AN33" i="12" s="1"/>
  <c r="AO33" i="12" s="1"/>
  <c r="G65" i="12" s="1"/>
  <c r="E66" i="12"/>
  <c r="AM29" i="12"/>
  <c r="AN29" i="12" s="1"/>
  <c r="AN30" i="12"/>
  <c r="AM36" i="12"/>
  <c r="AM35" i="12" s="1"/>
  <c r="AN35" i="12" s="1"/>
  <c r="E64" i="12"/>
  <c r="BF9" i="12"/>
  <c r="BG8" i="12"/>
  <c r="BH8" i="12" s="1"/>
  <c r="AM31" i="12"/>
  <c r="AN31" i="12" s="1"/>
  <c r="BI28" i="12"/>
  <c r="BH27" i="12"/>
  <c r="BI27" i="12" s="1"/>
  <c r="BI26" i="12"/>
  <c r="BH25" i="12"/>
  <c r="BI25" i="12" s="1"/>
  <c r="AM27" i="12"/>
  <c r="AN27" i="12" s="1"/>
  <c r="AN28" i="12"/>
  <c r="AK38" i="12" l="1"/>
  <c r="AM38" i="12" s="1"/>
  <c r="AN38" i="12" s="1"/>
  <c r="A69" i="12"/>
  <c r="AV79" i="12" s="1"/>
  <c r="N62" i="12"/>
  <c r="E65" i="12"/>
  <c r="BJ28" i="12"/>
  <c r="N80" i="12"/>
  <c r="L80" i="12" s="1"/>
  <c r="AK80" i="12" s="1"/>
  <c r="AJ80" i="12" s="1"/>
  <c r="BJ26" i="12"/>
  <c r="P78" i="12" s="1"/>
  <c r="N78" i="12"/>
  <c r="BF31" i="12"/>
  <c r="J82" i="12"/>
  <c r="AJ82" i="12" s="1"/>
  <c r="BH30" i="12"/>
  <c r="BJ25" i="12"/>
  <c r="P77" i="12" s="1"/>
  <c r="N77" i="12"/>
  <c r="BX12" i="12"/>
  <c r="BY12" i="12" s="1"/>
  <c r="BZ12" i="12" s="1"/>
  <c r="BY11" i="12"/>
  <c r="BZ11" i="12" s="1"/>
  <c r="BJ27" i="12"/>
  <c r="P79" i="12" s="1"/>
  <c r="N79" i="12"/>
  <c r="BB32" i="12"/>
  <c r="BA31" i="12"/>
  <c r="BB31" i="12" s="1"/>
  <c r="AY33" i="12"/>
  <c r="A84" i="12"/>
  <c r="AP67" i="12" s="1"/>
  <c r="BR10" i="12"/>
  <c r="BR11" i="12" s="1"/>
  <c r="AR33" i="12"/>
  <c r="J64" i="12"/>
  <c r="AM67" i="12" s="1"/>
  <c r="AT32" i="12"/>
  <c r="BL12" i="12"/>
  <c r="BM11" i="12"/>
  <c r="BN11" i="12" s="1"/>
  <c r="AO35" i="12"/>
  <c r="G67" i="12" s="1"/>
  <c r="E67" i="12"/>
  <c r="AN36" i="12"/>
  <c r="AO30" i="12"/>
  <c r="G62" i="12" s="1"/>
  <c r="E62" i="12"/>
  <c r="AO29" i="12"/>
  <c r="G61" i="12" s="1"/>
  <c r="E61" i="12"/>
  <c r="AO31" i="12"/>
  <c r="G63" i="12" s="1"/>
  <c r="E63" i="12"/>
  <c r="BF10" i="12"/>
  <c r="BG9" i="12"/>
  <c r="BH9" i="12" s="1"/>
  <c r="AO27" i="12"/>
  <c r="G59" i="12" s="1"/>
  <c r="E59" i="12"/>
  <c r="AO28" i="12"/>
  <c r="G60" i="12" s="1"/>
  <c r="E60" i="12"/>
  <c r="BX13" i="12" l="1"/>
  <c r="BX14" i="12" s="1"/>
  <c r="BY13" i="12"/>
  <c r="BZ13" i="12" s="1"/>
  <c r="BL13" i="12"/>
  <c r="BL14" i="12" s="1"/>
  <c r="BM12" i="12"/>
  <c r="BN12" i="12" s="1"/>
  <c r="AO38" i="12"/>
  <c r="G70" i="12" s="1"/>
  <c r="E70" i="12"/>
  <c r="C70" i="12" s="1"/>
  <c r="AW80" i="12" s="1"/>
  <c r="AK39" i="12"/>
  <c r="A70" i="12"/>
  <c r="AV80" i="12" s="1"/>
  <c r="AN80" i="12" s="1"/>
  <c r="AM80" i="12" s="1"/>
  <c r="AM37" i="12"/>
  <c r="AN37" i="12" s="1"/>
  <c r="BS10" i="12"/>
  <c r="BT10" i="12" s="1"/>
  <c r="P80" i="12"/>
  <c r="BH29" i="12"/>
  <c r="BI29" i="12" s="1"/>
  <c r="BI30" i="12"/>
  <c r="BF32" i="12"/>
  <c r="BH32" i="12" s="1"/>
  <c r="J83" i="12"/>
  <c r="AJ83" i="12" s="1"/>
  <c r="BC32" i="12"/>
  <c r="G84" i="12" s="1"/>
  <c r="E84" i="12"/>
  <c r="BR12" i="12"/>
  <c r="BS11" i="12"/>
  <c r="BT11" i="12" s="1"/>
  <c r="A85" i="12"/>
  <c r="AP68" i="12" s="1"/>
  <c r="AY34" i="12"/>
  <c r="BA34" i="12" s="1"/>
  <c r="BC31" i="12"/>
  <c r="G83" i="12" s="1"/>
  <c r="E83" i="12"/>
  <c r="AT31" i="12"/>
  <c r="AU31" i="12" s="1"/>
  <c r="AU32" i="12"/>
  <c r="J65" i="12"/>
  <c r="AM68" i="12" s="1"/>
  <c r="AR34" i="12"/>
  <c r="AO36" i="12"/>
  <c r="G68" i="12" s="1"/>
  <c r="E68" i="12"/>
  <c r="BF11" i="12"/>
  <c r="BG10" i="12"/>
  <c r="BM13" i="12" l="1"/>
  <c r="BN13" i="12" s="1"/>
  <c r="BX15" i="12"/>
  <c r="BX16" i="12" s="1"/>
  <c r="BX17" i="12" s="1"/>
  <c r="BX18" i="12" s="1"/>
  <c r="BX19" i="12" s="1"/>
  <c r="BX20" i="12" s="1"/>
  <c r="BY14" i="12"/>
  <c r="BL15" i="12"/>
  <c r="BL16" i="12" s="1"/>
  <c r="BL17" i="12" s="1"/>
  <c r="BL18" i="12" s="1"/>
  <c r="BL19" i="12" s="1"/>
  <c r="BL20" i="12" s="1"/>
  <c r="BM14" i="12"/>
  <c r="AO37" i="12"/>
  <c r="G69" i="12" s="1"/>
  <c r="E69" i="12"/>
  <c r="A71" i="12"/>
  <c r="AV81" i="12" s="1"/>
  <c r="AK40" i="12"/>
  <c r="AM40" i="12" s="1"/>
  <c r="BR13" i="12"/>
  <c r="BR14" i="12" s="1"/>
  <c r="BS12" i="12"/>
  <c r="BT12" i="12" s="1"/>
  <c r="BF33" i="12"/>
  <c r="J84" i="12"/>
  <c r="AJ84" i="12" s="1"/>
  <c r="BH31" i="12"/>
  <c r="BI31" i="12" s="1"/>
  <c r="BI32" i="12"/>
  <c r="BJ30" i="12"/>
  <c r="P82" i="12" s="1"/>
  <c r="N82" i="12"/>
  <c r="BJ29" i="12"/>
  <c r="P81" i="12" s="1"/>
  <c r="N81" i="12"/>
  <c r="BB34" i="12"/>
  <c r="BA33" i="12"/>
  <c r="BB33" i="12" s="1"/>
  <c r="AY35" i="12"/>
  <c r="A86" i="12"/>
  <c r="AP69" i="12" s="1"/>
  <c r="AR35" i="12"/>
  <c r="J66" i="12"/>
  <c r="AM69" i="12" s="1"/>
  <c r="AT34" i="12"/>
  <c r="AV32" i="12"/>
  <c r="P64" i="12" s="1"/>
  <c r="N64" i="12"/>
  <c r="AV31" i="12"/>
  <c r="P63" i="12" s="1"/>
  <c r="N63" i="12"/>
  <c r="BH10" i="12"/>
  <c r="BF12" i="12"/>
  <c r="BF13" i="12" s="1"/>
  <c r="BG11" i="12"/>
  <c r="BH11" i="12" s="1"/>
  <c r="BG12" i="12" l="1"/>
  <c r="BH12" i="12" s="1"/>
  <c r="BS13" i="12"/>
  <c r="BT13" i="12" s="1"/>
  <c r="BZ14" i="12"/>
  <c r="BZ21" i="12" s="1"/>
  <c r="BZ22" i="12" s="1"/>
  <c r="BN14" i="12"/>
  <c r="BN21" i="12" s="1"/>
  <c r="BN22" i="12" s="1"/>
  <c r="BR15" i="12"/>
  <c r="BS14" i="12"/>
  <c r="BT14" i="12" s="1"/>
  <c r="AM39" i="12"/>
  <c r="AN39" i="12" s="1"/>
  <c r="AN40" i="12"/>
  <c r="AK41" i="12"/>
  <c r="A72" i="12"/>
  <c r="AV82" i="12" s="1"/>
  <c r="BF14" i="12"/>
  <c r="BF15" i="12" s="1"/>
  <c r="BG13" i="12"/>
  <c r="BH13" i="12" s="1"/>
  <c r="BJ32" i="12"/>
  <c r="P84" i="12" s="1"/>
  <c r="N84" i="12"/>
  <c r="BJ31" i="12"/>
  <c r="P83" i="12" s="1"/>
  <c r="N83" i="12"/>
  <c r="BF34" i="12"/>
  <c r="J85" i="12"/>
  <c r="AJ85" i="12" s="1"/>
  <c r="A87" i="12"/>
  <c r="AP70" i="12" s="1"/>
  <c r="AY36" i="12"/>
  <c r="BC33" i="12"/>
  <c r="G85" i="12" s="1"/>
  <c r="E85" i="12"/>
  <c r="BC34" i="12"/>
  <c r="G86" i="12" s="1"/>
  <c r="E86" i="12"/>
  <c r="J67" i="12"/>
  <c r="AM70" i="12" s="1"/>
  <c r="AR36" i="12"/>
  <c r="AT36" i="12" s="1"/>
  <c r="AU34" i="12"/>
  <c r="AT33" i="12"/>
  <c r="AU33" i="12" s="1"/>
  <c r="BG14" i="12" l="1"/>
  <c r="BH14" i="12" s="1"/>
  <c r="BR16" i="12"/>
  <c r="BR17" i="12" s="1"/>
  <c r="BR18" i="12" s="1"/>
  <c r="BR19" i="12" s="1"/>
  <c r="BR20" i="12" s="1"/>
  <c r="BS15" i="12"/>
  <c r="BF16" i="12"/>
  <c r="BF17" i="12" s="1"/>
  <c r="BF18" i="12" s="1"/>
  <c r="BF19" i="12" s="1"/>
  <c r="BF20" i="12" s="1"/>
  <c r="BG15" i="12"/>
  <c r="BH15" i="12" s="1"/>
  <c r="AK42" i="12"/>
  <c r="AK43" i="12" s="1"/>
  <c r="AO40" i="12"/>
  <c r="G72" i="12" s="1"/>
  <c r="E72" i="12"/>
  <c r="AO39" i="12"/>
  <c r="G71" i="12" s="1"/>
  <c r="E71" i="12"/>
  <c r="BF35" i="12"/>
  <c r="J86" i="12"/>
  <c r="AJ86" i="12" s="1"/>
  <c r="BH34" i="12"/>
  <c r="AY37" i="12"/>
  <c r="A89" i="12" s="1"/>
  <c r="A88" i="12"/>
  <c r="AP71" i="12" s="1"/>
  <c r="BA36" i="12"/>
  <c r="AT35" i="12"/>
  <c r="AU35" i="12" s="1"/>
  <c r="AU36" i="12"/>
  <c r="AV33" i="12"/>
  <c r="P65" i="12" s="1"/>
  <c r="N65" i="12"/>
  <c r="L65" i="12" s="1"/>
  <c r="AN68" i="12" s="1"/>
  <c r="AV34" i="12"/>
  <c r="P66" i="12" s="1"/>
  <c r="N66" i="12"/>
  <c r="AR37" i="12"/>
  <c r="J69" i="12" s="1"/>
  <c r="AM72" i="12" s="1"/>
  <c r="J68" i="12"/>
  <c r="AM71" i="12" s="1"/>
  <c r="BH21" i="12" l="1"/>
  <c r="BT15" i="12"/>
  <c r="BT21" i="12" s="1"/>
  <c r="BT22" i="12" s="1"/>
  <c r="AM42" i="12"/>
  <c r="AN42" i="12" s="1"/>
  <c r="AO42" i="12" s="1"/>
  <c r="AK44" i="12"/>
  <c r="AK45" i="12" s="1"/>
  <c r="AN88" i="12"/>
  <c r="AM88" i="12" s="1"/>
  <c r="AP72" i="12"/>
  <c r="BI34" i="12"/>
  <c r="BH33" i="12"/>
  <c r="BI33" i="12" s="1"/>
  <c r="J87" i="12"/>
  <c r="AJ87" i="12" s="1"/>
  <c r="BF36" i="12"/>
  <c r="BB36" i="12"/>
  <c r="BA35" i="12"/>
  <c r="BB35" i="12" s="1"/>
  <c r="AY38" i="12"/>
  <c r="AR38" i="12"/>
  <c r="AV35" i="12"/>
  <c r="P67" i="12" s="1"/>
  <c r="N67" i="12"/>
  <c r="AV36" i="12"/>
  <c r="P68" i="12" s="1"/>
  <c r="N68" i="12"/>
  <c r="BH22" i="12" l="1"/>
  <c r="CF25" i="12"/>
  <c r="AM41" i="12"/>
  <c r="AN41" i="12" s="1"/>
  <c r="AO41" i="12" s="1"/>
  <c r="AM44" i="12"/>
  <c r="AN44" i="12" s="1"/>
  <c r="AO44" i="12" s="1"/>
  <c r="AR39" i="12"/>
  <c r="J71" i="12" s="1"/>
  <c r="J70" i="12"/>
  <c r="AM73" i="12" s="1"/>
  <c r="AK46" i="12"/>
  <c r="AK47" i="12" s="1"/>
  <c r="AY39" i="12"/>
  <c r="A96" i="12" s="1"/>
  <c r="AP74" i="12" s="1"/>
  <c r="J74" i="12" s="1"/>
  <c r="A74" i="12" s="1"/>
  <c r="A95" i="12"/>
  <c r="AP73" i="12" s="1"/>
  <c r="AT38" i="12"/>
  <c r="AT37" i="12" s="1"/>
  <c r="AU37" i="12" s="1"/>
  <c r="BF37" i="12"/>
  <c r="J89" i="12" s="1"/>
  <c r="J88" i="12"/>
  <c r="AJ88" i="12" s="1"/>
  <c r="BJ33" i="12"/>
  <c r="P85" i="12" s="1"/>
  <c r="N85" i="12"/>
  <c r="BH36" i="12"/>
  <c r="BJ34" i="12"/>
  <c r="P86" i="12" s="1"/>
  <c r="N86" i="12"/>
  <c r="BA38" i="12"/>
  <c r="BC35" i="12"/>
  <c r="G87" i="12" s="1"/>
  <c r="E87" i="12"/>
  <c r="BC36" i="12"/>
  <c r="G88" i="12" s="1"/>
  <c r="E88" i="12"/>
  <c r="U85" i="12" l="1"/>
  <c r="CF26" i="12"/>
  <c r="U86" i="12" s="1"/>
  <c r="AR40" i="12"/>
  <c r="AR41" i="12" s="1"/>
  <c r="AR42" i="12" s="1"/>
  <c r="AR43" i="12" s="1"/>
  <c r="AU38" i="12"/>
  <c r="AV38" i="12" s="1"/>
  <c r="P70" i="12" s="1"/>
  <c r="AM43" i="12"/>
  <c r="AN43" i="12" s="1"/>
  <c r="AO43" i="12" s="1"/>
  <c r="AM46" i="12"/>
  <c r="AM45" i="12" s="1"/>
  <c r="AN45" i="12" s="1"/>
  <c r="AO45" i="12" s="1"/>
  <c r="AY40" i="12"/>
  <c r="BA40" i="12" s="1"/>
  <c r="BA39" i="12" s="1"/>
  <c r="BB39" i="12" s="1"/>
  <c r="BC39" i="12" s="1"/>
  <c r="AV37" i="12"/>
  <c r="P69" i="12" s="1"/>
  <c r="N69" i="12"/>
  <c r="AK48" i="12"/>
  <c r="AK49" i="12" s="1"/>
  <c r="AM48" i="12"/>
  <c r="BI36" i="12"/>
  <c r="BH35" i="12"/>
  <c r="BI35" i="12" s="1"/>
  <c r="BF38" i="12"/>
  <c r="BF39" i="12" s="1"/>
  <c r="BA37" i="12"/>
  <c r="BB37" i="12" s="1"/>
  <c r="BB38" i="12"/>
  <c r="BC38" i="12" s="1"/>
  <c r="N70" i="12" l="1"/>
  <c r="J72" i="12"/>
  <c r="AT40" i="12"/>
  <c r="AT39" i="12" s="1"/>
  <c r="AU39" i="12" s="1"/>
  <c r="AV39" i="12" s="1"/>
  <c r="P71" i="12" s="1"/>
  <c r="AN46" i="12"/>
  <c r="AO46" i="12" s="1"/>
  <c r="BB40" i="12"/>
  <c r="BC40" i="12" s="1"/>
  <c r="AT42" i="12"/>
  <c r="AU42" i="12" s="1"/>
  <c r="AV42" i="12" s="1"/>
  <c r="AY41" i="12"/>
  <c r="A97" i="12"/>
  <c r="AP75" i="12" s="1"/>
  <c r="AM47" i="12"/>
  <c r="AN47" i="12" s="1"/>
  <c r="AO47" i="12" s="1"/>
  <c r="AN48" i="12"/>
  <c r="AO48" i="12" s="1"/>
  <c r="AK50" i="12"/>
  <c r="AK51" i="12" s="1"/>
  <c r="AM50" i="12"/>
  <c r="BC37" i="12"/>
  <c r="G89" i="12" s="1"/>
  <c r="E89" i="12"/>
  <c r="C89" i="12" s="1"/>
  <c r="AQ72" i="12" s="1"/>
  <c r="BF40" i="12"/>
  <c r="BF41" i="12" s="1"/>
  <c r="BJ35" i="12"/>
  <c r="P87" i="12" s="1"/>
  <c r="N87" i="12"/>
  <c r="BH38" i="12"/>
  <c r="BJ36" i="12"/>
  <c r="P88" i="12" s="1"/>
  <c r="N88" i="12"/>
  <c r="L88" i="12" s="1"/>
  <c r="AK88" i="12" s="1"/>
  <c r="AR44" i="12"/>
  <c r="AR45" i="12" s="1"/>
  <c r="AT44" i="12" l="1"/>
  <c r="AT43" i="12" s="1"/>
  <c r="AU43" i="12" s="1"/>
  <c r="AV43" i="12" s="1"/>
  <c r="N71" i="12"/>
  <c r="AU40" i="12"/>
  <c r="AT41" i="12"/>
  <c r="AU41" i="12" s="1"/>
  <c r="AV41" i="12" s="1"/>
  <c r="BH40" i="12"/>
  <c r="BH39" i="12" s="1"/>
  <c r="BI39" i="12" s="1"/>
  <c r="BJ39" i="12" s="1"/>
  <c r="AY42" i="12"/>
  <c r="AY43" i="12" s="1"/>
  <c r="AK52" i="12"/>
  <c r="AK53" i="12" s="1"/>
  <c r="AM52" i="12"/>
  <c r="AN50" i="12"/>
  <c r="AO50" i="12" s="1"/>
  <c r="AM49" i="12"/>
  <c r="AN49" i="12" s="1"/>
  <c r="AO49" i="12" s="1"/>
  <c r="BH37" i="12"/>
  <c r="BI37" i="12" s="1"/>
  <c r="BI38" i="12"/>
  <c r="BJ38" i="12" s="1"/>
  <c r="C90" i="12" s="1"/>
  <c r="BF42" i="12"/>
  <c r="BF43" i="12" s="1"/>
  <c r="AT46" i="12"/>
  <c r="AR46" i="12"/>
  <c r="AR47" i="12" s="1"/>
  <c r="BN48" i="12"/>
  <c r="BM38" i="12"/>
  <c r="BM39" i="12" s="1"/>
  <c r="BO40" i="12" s="1"/>
  <c r="BN38" i="12"/>
  <c r="BN50" i="12"/>
  <c r="BN54" i="12"/>
  <c r="BN42" i="12"/>
  <c r="BN52" i="12"/>
  <c r="BN46" i="12"/>
  <c r="BN44" i="12"/>
  <c r="BP25" i="12"/>
  <c r="BP29" i="12"/>
  <c r="BP31" i="12"/>
  <c r="BP27" i="12"/>
  <c r="BP33" i="12"/>
  <c r="BQ31" i="12" l="1"/>
  <c r="K99" i="12" s="1"/>
  <c r="I99" i="12"/>
  <c r="BQ29" i="12"/>
  <c r="K97" i="12" s="1"/>
  <c r="I97" i="12"/>
  <c r="BQ27" i="12"/>
  <c r="K95" i="12" s="1"/>
  <c r="I95" i="12"/>
  <c r="BQ33" i="12"/>
  <c r="K101" i="12" s="1"/>
  <c r="I101" i="12"/>
  <c r="BQ25" i="12"/>
  <c r="K93" i="12" s="1"/>
  <c r="I93" i="12"/>
  <c r="BO38" i="12"/>
  <c r="BO37" i="12" s="1"/>
  <c r="BP37" i="12" s="1"/>
  <c r="BQ37" i="12" s="1"/>
  <c r="AU44" i="12"/>
  <c r="AV44" i="12" s="1"/>
  <c r="AV40" i="12"/>
  <c r="P72" i="12" s="1"/>
  <c r="N72" i="12"/>
  <c r="BH42" i="12"/>
  <c r="BH41" i="12" s="1"/>
  <c r="BI41" i="12" s="1"/>
  <c r="BJ41" i="12" s="1"/>
  <c r="BI40" i="12"/>
  <c r="BJ40" i="12" s="1"/>
  <c r="BJ37" i="12"/>
  <c r="P89" i="12" s="1"/>
  <c r="N89" i="12"/>
  <c r="AY44" i="12"/>
  <c r="AY45" i="12" s="1"/>
  <c r="BA42" i="12"/>
  <c r="AN52" i="12"/>
  <c r="AO52" i="12" s="1"/>
  <c r="AM51" i="12"/>
  <c r="AN51" i="12" s="1"/>
  <c r="AO51" i="12" s="1"/>
  <c r="AK54" i="12"/>
  <c r="AM54" i="12"/>
  <c r="BF44" i="12"/>
  <c r="BF45" i="12" s="1"/>
  <c r="AR48" i="12"/>
  <c r="AR49" i="12" s="1"/>
  <c r="AT48" i="12"/>
  <c r="AT45" i="12"/>
  <c r="AU45" i="12" s="1"/>
  <c r="AV45" i="12" s="1"/>
  <c r="AU46" i="12"/>
  <c r="AV46" i="12" s="1"/>
  <c r="BO39" i="12"/>
  <c r="BP39" i="12" s="1"/>
  <c r="BQ39" i="12" s="1"/>
  <c r="BP40" i="12"/>
  <c r="BQ40" i="12" s="1"/>
  <c r="BM40" i="12"/>
  <c r="BM41" i="12" s="1"/>
  <c r="BP38" i="12" l="1"/>
  <c r="BQ38" i="12" s="1"/>
  <c r="BI42" i="12"/>
  <c r="BJ42" i="12" s="1"/>
  <c r="BH44" i="12"/>
  <c r="BH43" i="12" s="1"/>
  <c r="BI43" i="12" s="1"/>
  <c r="BJ43" i="12" s="1"/>
  <c r="BA44" i="12"/>
  <c r="BA43" i="12" s="1"/>
  <c r="BB43" i="12" s="1"/>
  <c r="BC43" i="12" s="1"/>
  <c r="BA41" i="12"/>
  <c r="BB41" i="12" s="1"/>
  <c r="BC41" i="12" s="1"/>
  <c r="BB42" i="12"/>
  <c r="BC42" i="12" s="1"/>
  <c r="AY46" i="12"/>
  <c r="AY47" i="12" s="1"/>
  <c r="AM53" i="12"/>
  <c r="AN53" i="12" s="1"/>
  <c r="AO53" i="12" s="1"/>
  <c r="AN54" i="12"/>
  <c r="AO54" i="12" s="1"/>
  <c r="BF46" i="12"/>
  <c r="BF47" i="12" s="1"/>
  <c r="BH46" i="12"/>
  <c r="AR50" i="12"/>
  <c r="AR51" i="12" s="1"/>
  <c r="AT50" i="12"/>
  <c r="AU48" i="12"/>
  <c r="AV48" i="12" s="1"/>
  <c r="AT47" i="12"/>
  <c r="AU47" i="12" s="1"/>
  <c r="AV47" i="12" s="1"/>
  <c r="BO42" i="12"/>
  <c r="BM42" i="12"/>
  <c r="BM43" i="12" s="1"/>
  <c r="BI44" i="12" l="1"/>
  <c r="BJ44" i="12" s="1"/>
  <c r="BB44" i="12"/>
  <c r="BC44" i="12" s="1"/>
  <c r="BA46" i="12"/>
  <c r="BA45" i="12" s="1"/>
  <c r="BB45" i="12" s="1"/>
  <c r="BC45" i="12" s="1"/>
  <c r="BA48" i="12"/>
  <c r="AY48" i="12"/>
  <c r="AY49" i="12" s="1"/>
  <c r="BI46" i="12"/>
  <c r="BJ46" i="12" s="1"/>
  <c r="BH45" i="12"/>
  <c r="BI45" i="12" s="1"/>
  <c r="BJ45" i="12" s="1"/>
  <c r="BF48" i="12"/>
  <c r="BF49" i="12" s="1"/>
  <c r="BH48" i="12"/>
  <c r="AR52" i="12"/>
  <c r="AR53" i="12" s="1"/>
  <c r="AT52" i="12"/>
  <c r="AU50" i="12"/>
  <c r="AV50" i="12" s="1"/>
  <c r="AT49" i="12"/>
  <c r="AU49" i="12" s="1"/>
  <c r="AV49" i="12" s="1"/>
  <c r="BM44" i="12"/>
  <c r="BM45" i="12" s="1"/>
  <c r="BO44" i="12"/>
  <c r="BO41" i="12"/>
  <c r="BP41" i="12" s="1"/>
  <c r="BQ41" i="12" s="1"/>
  <c r="BP42" i="12"/>
  <c r="BQ42" i="12" s="1"/>
  <c r="BB46" i="12" l="1"/>
  <c r="BC46" i="12" s="1"/>
  <c r="BA50" i="12"/>
  <c r="AY50" i="12"/>
  <c r="AY51" i="12" s="1"/>
  <c r="BB48" i="12"/>
  <c r="BC48" i="12" s="1"/>
  <c r="BA47" i="12"/>
  <c r="BB47" i="12" s="1"/>
  <c r="BC47" i="12" s="1"/>
  <c r="BI48" i="12"/>
  <c r="BJ48" i="12" s="1"/>
  <c r="BH47" i="12"/>
  <c r="BI47" i="12" s="1"/>
  <c r="BJ47" i="12" s="1"/>
  <c r="BF50" i="12"/>
  <c r="BF51" i="12" s="1"/>
  <c r="BH50" i="12"/>
  <c r="AR54" i="12"/>
  <c r="AT54" i="12"/>
  <c r="AU52" i="12"/>
  <c r="AV52" i="12" s="1"/>
  <c r="AT51" i="12"/>
  <c r="AU51" i="12" s="1"/>
  <c r="AV51" i="12" s="1"/>
  <c r="BO43" i="12"/>
  <c r="BP43" i="12" s="1"/>
  <c r="BQ43" i="12" s="1"/>
  <c r="BP44" i="12"/>
  <c r="BQ44" i="12" s="1"/>
  <c r="BM46" i="12"/>
  <c r="BM47" i="12" s="1"/>
  <c r="BO46" i="12"/>
  <c r="BA52" i="12" l="1"/>
  <c r="AY52" i="12"/>
  <c r="AY53" i="12" s="1"/>
  <c r="BB50" i="12"/>
  <c r="BC50" i="12" s="1"/>
  <c r="BA49" i="12"/>
  <c r="BB49" i="12" s="1"/>
  <c r="BC49" i="12" s="1"/>
  <c r="BI50" i="12"/>
  <c r="BJ50" i="12" s="1"/>
  <c r="BH49" i="12"/>
  <c r="BI49" i="12" s="1"/>
  <c r="BJ49" i="12" s="1"/>
  <c r="BF52" i="12"/>
  <c r="BF53" i="12" s="1"/>
  <c r="BH52" i="12"/>
  <c r="AU54" i="12"/>
  <c r="AV54" i="12" s="1"/>
  <c r="AT53" i="12"/>
  <c r="AU53" i="12" s="1"/>
  <c r="AV53" i="12" s="1"/>
  <c r="BP46" i="12"/>
  <c r="BQ46" i="12" s="1"/>
  <c r="BO45" i="12"/>
  <c r="BP45" i="12" s="1"/>
  <c r="BQ45" i="12" s="1"/>
  <c r="BO48" i="12"/>
  <c r="BM48" i="12"/>
  <c r="BM49" i="12" s="1"/>
  <c r="AY54" i="12" l="1"/>
  <c r="BA54" i="12"/>
  <c r="BA51" i="12"/>
  <c r="BB51" i="12" s="1"/>
  <c r="BC51" i="12" s="1"/>
  <c r="BB52" i="12"/>
  <c r="BC52" i="12" s="1"/>
  <c r="BI52" i="12"/>
  <c r="BJ52" i="12" s="1"/>
  <c r="BH51" i="12"/>
  <c r="BI51" i="12" s="1"/>
  <c r="BJ51" i="12" s="1"/>
  <c r="BF54" i="12"/>
  <c r="BH54" i="12"/>
  <c r="BO47" i="12"/>
  <c r="BP47" i="12" s="1"/>
  <c r="BQ47" i="12" s="1"/>
  <c r="BP48" i="12"/>
  <c r="BQ48" i="12" s="1"/>
  <c r="BM50" i="12"/>
  <c r="BM51" i="12" s="1"/>
  <c r="BO50" i="12"/>
  <c r="BB54" i="12" l="1"/>
  <c r="BC54" i="12" s="1"/>
  <c r="BA53" i="12"/>
  <c r="BB53" i="12" s="1"/>
  <c r="BC53" i="12" s="1"/>
  <c r="BI54" i="12"/>
  <c r="BJ54" i="12" s="1"/>
  <c r="BH53" i="12"/>
  <c r="BI53" i="12" s="1"/>
  <c r="BJ53" i="12" s="1"/>
  <c r="BM52" i="12"/>
  <c r="BM53" i="12" s="1"/>
  <c r="BO52" i="12"/>
  <c r="BO49" i="12"/>
  <c r="BP49" i="12" s="1"/>
  <c r="BQ49" i="12" s="1"/>
  <c r="BP50" i="12"/>
  <c r="BQ50" i="12" s="1"/>
  <c r="BO51" i="12" l="1"/>
  <c r="BP51" i="12" s="1"/>
  <c r="BQ51" i="12" s="1"/>
  <c r="BP52" i="12"/>
  <c r="BQ52" i="12" s="1"/>
  <c r="BM54" i="12"/>
  <c r="BO54" i="12"/>
  <c r="BO53" i="12" l="1"/>
  <c r="BP53" i="12" s="1"/>
  <c r="BQ53" i="12" s="1"/>
  <c r="BP54" i="12"/>
  <c r="BQ54" i="12" s="1"/>
  <c r="E24" i="5"/>
  <c r="F24" i="5"/>
  <c r="M20" i="38"/>
  <c r="K20" i="38" s="1"/>
  <c r="M19" i="38"/>
  <c r="K19" i="38" s="1"/>
  <c r="M17" i="38"/>
  <c r="K17" i="38" s="1"/>
  <c r="M14" i="38"/>
  <c r="M13" i="38"/>
  <c r="M12" i="38"/>
  <c r="K12" i="38" s="1"/>
  <c r="M16" i="38"/>
  <c r="K16" i="38" s="1"/>
  <c r="M18" i="38"/>
  <c r="M15" i="38"/>
  <c r="K15" i="38" s="1"/>
  <c r="N19" i="38" l="1"/>
  <c r="N17" i="38"/>
  <c r="N18" i="38"/>
  <c r="K18" i="38"/>
  <c r="N16" i="38"/>
  <c r="N15" i="38"/>
  <c r="N14" i="38"/>
  <c r="K14" i="38"/>
  <c r="N13" i="38"/>
  <c r="K13" i="38"/>
  <c r="N12" i="38"/>
  <c r="N20" i="38"/>
  <c r="M11" i="38"/>
  <c r="K11" i="38" s="1"/>
  <c r="N11" i="3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odelOasis3" type="6" refreshedVersion="3" background="1" saveData="1">
    <textPr codePage="437" firstRow="3" sourceFile="C:\Users\JEOPROBE USER\Desktop\Linea 1 el oasis continuo\NEP\modelOasis.txt" space="1" consecutive="1">
      <textFields count="3">
        <textField/>
        <textField/>
        <textField type="skip"/>
      </textFields>
    </textPr>
  </connection>
  <connection id="2" xr16:uid="{00000000-0015-0000-FFFF-FFFF01000000}" name="modelOasis31" type="6" refreshedVersion="3" background="1" saveData="1">
    <textPr codePage="437" firstRow="3" sourceFile="C:\Users\JEOPROBE USER\Desktop\Linea 1 el oasis continuo\NEP\modelOasis.txt" space="1" consecutive="1">
      <textFields count="3">
        <textField/>
        <textField/>
        <textField type="skip"/>
      </textFields>
    </textPr>
  </connection>
  <connection id="3" xr16:uid="{00000000-0015-0000-FFFF-FFFF02000000}" name="modelOasis32" type="6" refreshedVersion="3" background="1" saveData="1">
    <textPr codePage="437" firstRow="3" sourceFile="C:\Users\JEOPROBE USER\Desktop\Linea 1 el oasis continuo\NEP\modelOasis.txt" space="1" consecutive="1">
      <textFields count="3">
        <textField/>
        <textField/>
        <textField type="skip"/>
      </textFields>
    </textPr>
  </connection>
</connections>
</file>

<file path=xl/sharedStrings.xml><?xml version="1.0" encoding="utf-8"?>
<sst xmlns="http://schemas.openxmlformats.org/spreadsheetml/2006/main" count="434" uniqueCount="159">
  <si>
    <t>REPORTE DE CAMPO</t>
  </si>
  <si>
    <t>Proyecto:</t>
  </si>
  <si>
    <t>OS</t>
  </si>
  <si>
    <t>Fecha (dd/mm/aa):</t>
  </si>
  <si>
    <t>CLIENTE</t>
  </si>
  <si>
    <t>Ejecutor:</t>
  </si>
  <si>
    <t>Localizacion:</t>
  </si>
  <si>
    <t>Numero de Linea:</t>
  </si>
  <si>
    <t>GEOFONO</t>
  </si>
  <si>
    <t>ESTE</t>
  </si>
  <si>
    <t>NORTE</t>
  </si>
  <si>
    <t>Necesita Topografia:</t>
  </si>
  <si>
    <t>N/A</t>
  </si>
  <si>
    <t>INICIAL</t>
  </si>
  <si>
    <t>Numero de Geofonos:</t>
  </si>
  <si>
    <t>FINAL</t>
  </si>
  <si>
    <t>Espaciamiento</t>
  </si>
  <si>
    <t>Longitud</t>
  </si>
  <si>
    <t>Observaciones:</t>
  </si>
  <si>
    <t>Columna1</t>
  </si>
  <si>
    <t>Columna2</t>
  </si>
  <si>
    <t>Z</t>
  </si>
  <si>
    <t>Arreglo</t>
  </si>
  <si>
    <t>cantidad</t>
  </si>
  <si>
    <t>Espacio</t>
  </si>
  <si>
    <t>i e</t>
  </si>
  <si>
    <t>i n</t>
  </si>
  <si>
    <t>v e</t>
  </si>
  <si>
    <t>v n</t>
  </si>
  <si>
    <t>f e</t>
  </si>
  <si>
    <t>f n</t>
  </si>
  <si>
    <t>Analisis Linea</t>
  </si>
  <si>
    <t>Parametros constantes</t>
  </si>
  <si>
    <t>Coordenadas</t>
  </si>
  <si>
    <t>v</t>
  </si>
  <si>
    <t>ID</t>
  </si>
  <si>
    <t xml:space="preserve">Este </t>
  </si>
  <si>
    <t>Norte</t>
  </si>
  <si>
    <r>
      <t>g(m/s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</si>
  <si>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L1G1</t>
  </si>
  <si>
    <t>L1G24</t>
  </si>
  <si>
    <t>Prof(m)</t>
  </si>
  <si>
    <t>Vs(m/s)</t>
  </si>
  <si>
    <t>Vp(m/s)</t>
  </si>
  <si>
    <r>
      <t>γ(kN/m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</si>
  <si>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G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</si>
  <si>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E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</si>
  <si>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K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</si>
  <si>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M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</si>
  <si>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t>Correlación Vs-v</t>
  </si>
  <si>
    <t>A</t>
  </si>
  <si>
    <r>
      <t>v-</t>
    </r>
    <r>
      <rPr>
        <b/>
        <vertAlign val="subscript"/>
        <sz val="10"/>
        <rFont val="Arial"/>
        <family val="2"/>
      </rPr>
      <t>cal</t>
    </r>
  </si>
  <si>
    <t>m</t>
  </si>
  <si>
    <t>Referencia</t>
  </si>
  <si>
    <t>Suelos condición UU-v</t>
  </si>
  <si>
    <t>Suelos condición D-v</t>
  </si>
  <si>
    <t>Cone Penetration Testing (Mayne)</t>
  </si>
  <si>
    <t>0.1-0.2</t>
  </si>
  <si>
    <t>Measuring In-situ Mechanical Properties of Pavement Subgrade soils</t>
  </si>
  <si>
    <t>0.3-0.5</t>
  </si>
  <si>
    <t>0.1-0.3</t>
  </si>
  <si>
    <t>Advanced soil mechanics</t>
  </si>
  <si>
    <t>0.4-0.5</t>
  </si>
  <si>
    <t>17-Conference on soil Mechanics</t>
  </si>
  <si>
    <t>0.2-0.4</t>
  </si>
  <si>
    <t>SEG</t>
  </si>
  <si>
    <t>0.2 (Rocas)</t>
  </si>
  <si>
    <t>MODELO 01</t>
  </si>
  <si>
    <t>GEOGIGA MODEL</t>
  </si>
  <si>
    <t>MODELO VS ESCALONADO</t>
  </si>
  <si>
    <t>Poisson</t>
  </si>
  <si>
    <t>Estimación</t>
  </si>
  <si>
    <t>Espesor(m)</t>
  </si>
  <si>
    <t>Prof.(m)</t>
  </si>
  <si>
    <t>MODELO 02</t>
  </si>
  <si>
    <t>MODELO 03</t>
  </si>
  <si>
    <t>PERFIL UNIDIMENSIONAL DE Go</t>
  </si>
  <si>
    <t>PERFILES UNIDIMENSIONALES DE Vs</t>
  </si>
  <si>
    <t>1 24</t>
  </si>
  <si>
    <t xml:space="preserve">1 48 </t>
  </si>
  <si>
    <t>12 36</t>
  </si>
  <si>
    <t>24 48</t>
  </si>
  <si>
    <t>Final</t>
  </si>
  <si>
    <t>Inicial</t>
  </si>
  <si>
    <t>1/4L</t>
  </si>
  <si>
    <t>Medio</t>
  </si>
  <si>
    <t>3/4L</t>
  </si>
  <si>
    <t>Estrato</t>
  </si>
  <si>
    <t>Espesor (m)</t>
  </si>
  <si>
    <t>Vs (m/s)</t>
  </si>
  <si>
    <t>Σespesor (m)</t>
  </si>
  <si>
    <t>Espesor* (m)</t>
  </si>
  <si>
    <t>di/Vsi</t>
  </si>
  <si>
    <t>Tipo</t>
  </si>
  <si>
    <t>Profundidad (m)</t>
  </si>
  <si>
    <t>Υ (kN/m³)</t>
  </si>
  <si>
    <t>Go (MPa)</t>
  </si>
  <si>
    <t>Eo (MPa)</t>
  </si>
  <si>
    <t>PROMEDIO</t>
  </si>
  <si>
    <t>PERFIL UNIDIMENSIONAL DE Eo</t>
  </si>
  <si>
    <t>PERFIL BIDIMENSIONAL DE Vs</t>
  </si>
  <si>
    <t>Profundidad</t>
  </si>
  <si>
    <t>Vs</t>
  </si>
  <si>
    <t>Go</t>
  </si>
  <si>
    <t>Eo</t>
  </si>
  <si>
    <t>m/s</t>
  </si>
  <si>
    <t>MPa</t>
  </si>
  <si>
    <t>Prof. (m)</t>
  </si>
  <si>
    <t>Perfil NSR-10</t>
  </si>
  <si>
    <r>
      <t>Vs</t>
    </r>
    <r>
      <rPr>
        <b/>
        <vertAlign val="subscript"/>
        <sz val="11"/>
        <color theme="1"/>
        <rFont val="Calibri"/>
        <family val="2"/>
        <scheme val="minor"/>
      </rPr>
      <t>30</t>
    </r>
    <r>
      <rPr>
        <b/>
        <sz val="11"/>
        <color theme="1"/>
        <rFont val="Calibri"/>
        <family val="2"/>
        <scheme val="minor"/>
      </rPr>
      <t xml:space="preserve"> (m/s)</t>
    </r>
  </si>
  <si>
    <t>* Para la interpretación de los parámetros se supuso una relación de Poisson constante de 0.35 en todas las capas</t>
  </si>
  <si>
    <t>JEOPROBE SAS</t>
  </si>
  <si>
    <t>Espaciamiento Geófonos</t>
  </si>
  <si>
    <t>Longitud de la línea</t>
  </si>
  <si>
    <t>Número de Geófonos</t>
  </si>
  <si>
    <t>PROYECTO</t>
  </si>
  <si>
    <t>Inicio (E/N)</t>
  </si>
  <si>
    <t>LOCALIZACION</t>
  </si>
  <si>
    <t>Fin (E/N)</t>
  </si>
  <si>
    <t>Parámetros GEC5</t>
  </si>
  <si>
    <t>PERFIL PROMEDIO</t>
  </si>
  <si>
    <t>a</t>
  </si>
  <si>
    <t>b</t>
  </si>
  <si>
    <t>efic</t>
  </si>
  <si>
    <t>G01</t>
  </si>
  <si>
    <t>Nequiv</t>
  </si>
  <si>
    <t>γT (kN/m³)</t>
  </si>
  <si>
    <t>Go (kPa)</t>
  </si>
  <si>
    <t>Eo (kPa)</t>
  </si>
  <si>
    <t>Vs30 (m/s)=</t>
  </si>
  <si>
    <t>Arreglo geometrico:</t>
  </si>
  <si>
    <t>Vertice (E/N)</t>
  </si>
  <si>
    <t>JS</t>
  </si>
  <si>
    <t>G12</t>
  </si>
  <si>
    <t>ESPECTRO G06</t>
  </si>
  <si>
    <t>ESPECTRO G18</t>
  </si>
  <si>
    <t>INVERSIÓN G06</t>
  </si>
  <si>
    <t>INVERSIÓN G18</t>
  </si>
  <si>
    <t>G24</t>
  </si>
  <si>
    <t>Cable Aereo Potosí</t>
  </si>
  <si>
    <t>L01</t>
  </si>
  <si>
    <t>Terratest</t>
  </si>
  <si>
    <t>1111-01</t>
  </si>
  <si>
    <t>74° 10'17.6"O</t>
  </si>
  <si>
    <t>4°35'42.9"N</t>
  </si>
  <si>
    <t>4°35'39.8"N</t>
  </si>
  <si>
    <t xml:space="preserve">INICIO </t>
  </si>
  <si>
    <t xml:space="preserve">FIN </t>
  </si>
  <si>
    <t>JEOPROBE S.A.S</t>
  </si>
  <si>
    <t>ESPECTRO GEOFONO MEDIO</t>
  </si>
  <si>
    <t>ESPECTRO GEOFONO FINAL</t>
  </si>
  <si>
    <t>ESPECTRO GEOFONO INICIAL</t>
  </si>
  <si>
    <t>INVERSIÓN GEOFONO INICIAL</t>
  </si>
  <si>
    <t>INVERSIÓN GEOFONO MEDIO</t>
  </si>
  <si>
    <t>INVERSIÓN GEOFONO FINAL</t>
  </si>
  <si>
    <t>REGISTRO FOTOGRÁFICO</t>
  </si>
  <si>
    <t>PERFIL BIDIMENSIONAL DE VELOCIDAD DE ONDA DE CORTE</t>
  </si>
  <si>
    <t>PERFIL DE VELOCIDAD DE ONDA DE CORTE</t>
  </si>
  <si>
    <t>PARAMETROS DE RIGIDEZ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</si>
</sst>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"/>
    <numFmt numFmtId="165" formatCode="d/mm/yyyy;@"/>
    <numFmt numFmtId="166" formatCode="0.0000"/>
    <numFmt numFmtId="167" formatCode="_-* #,##0_-;\-* #,##0_-;_-* &quot;-&quot;??_-;_-@_-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vertAlign val="superscript"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u/>
      <sz val="8"/>
      <color theme="10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0"/>
      <color theme="0"/>
      <name val="Arial"/>
      <family val="2"/>
    </font>
    <font>
      <b/>
      <sz val="20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0"/>
      <color theme="0" tint="-0.499984740745262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36"/>
      <color theme="0"/>
      <name val="Arial"/>
      <family val="2"/>
    </font>
    <font>
      <sz val="11"/>
      <color theme="1"/>
      <name val="Arial"/>
      <family val="2"/>
    </font>
    <font>
      <b/>
      <sz val="18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theme="1" tint="0.499984740745262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1">
    <xf numFmtId="0" fontId="0" fillId="0" borderId="0"/>
    <xf numFmtId="0" fontId="7" fillId="0" borderId="2" applyNumberFormat="0" applyFill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4" fillId="3" borderId="0" applyNumberFormat="0" applyBorder="0" applyAlignment="0" applyProtection="0"/>
    <xf numFmtId="0" fontId="16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0" borderId="0"/>
    <xf numFmtId="0" fontId="3" fillId="0" borderId="0"/>
    <xf numFmtId="0" fontId="16" fillId="12" borderId="0" applyNumberFormat="0" applyBorder="0" applyAlignment="0" applyProtection="0"/>
    <xf numFmtId="0" fontId="2" fillId="0" borderId="0"/>
    <xf numFmtId="43" fontId="40" fillId="0" borderId="0" applyFont="0" applyFill="0" applyBorder="0" applyAlignment="0" applyProtection="0"/>
  </cellStyleXfs>
  <cellXfs count="268"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5" fillId="0" borderId="9" xfId="0" applyFont="1" applyBorder="1"/>
    <xf numFmtId="11" fontId="0" fillId="0" borderId="0" xfId="0" applyNumberFormat="1"/>
    <xf numFmtId="1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5" fillId="0" borderId="0" xfId="0" applyFont="1"/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3" fontId="0" fillId="0" borderId="0" xfId="0" applyNumberFormat="1"/>
    <xf numFmtId="0" fontId="0" fillId="2" borderId="0" xfId="0" applyFill="1"/>
    <xf numFmtId="0" fontId="0" fillId="2" borderId="1" xfId="0" applyFill="1" applyBorder="1"/>
    <xf numFmtId="0" fontId="6" fillId="0" borderId="0" xfId="6"/>
    <xf numFmtId="0" fontId="16" fillId="4" borderId="0" xfId="4"/>
    <xf numFmtId="0" fontId="3" fillId="0" borderId="0" xfId="7"/>
    <xf numFmtId="0" fontId="8" fillId="0" borderId="15" xfId="7" applyFont="1" applyBorder="1"/>
    <xf numFmtId="0" fontId="18" fillId="6" borderId="16" xfId="7" applyFont="1" applyFill="1" applyBorder="1"/>
    <xf numFmtId="0" fontId="3" fillId="0" borderId="16" xfId="7" applyBorder="1"/>
    <xf numFmtId="0" fontId="3" fillId="6" borderId="15" xfId="7" applyFill="1" applyBorder="1"/>
    <xf numFmtId="0" fontId="3" fillId="0" borderId="18" xfId="7" applyBorder="1"/>
    <xf numFmtId="0" fontId="3" fillId="6" borderId="19" xfId="7" applyFill="1" applyBorder="1"/>
    <xf numFmtId="0" fontId="19" fillId="0" borderId="0" xfId="7" applyFont="1" applyAlignment="1">
      <alignment horizontal="center"/>
    </xf>
    <xf numFmtId="0" fontId="8" fillId="0" borderId="20" xfId="7" applyFont="1" applyBorder="1"/>
    <xf numFmtId="0" fontId="18" fillId="6" borderId="21" xfId="7" applyFont="1" applyFill="1" applyBorder="1"/>
    <xf numFmtId="0" fontId="20" fillId="7" borderId="0" xfId="7" applyFont="1" applyFill="1" applyAlignment="1">
      <alignment horizontal="center"/>
    </xf>
    <xf numFmtId="0" fontId="3" fillId="0" borderId="21" xfId="7" applyBorder="1"/>
    <xf numFmtId="0" fontId="3" fillId="6" borderId="20" xfId="7" applyFill="1" applyBorder="1"/>
    <xf numFmtId="0" fontId="21" fillId="0" borderId="0" xfId="7" applyFont="1" applyAlignment="1">
      <alignment horizontal="center"/>
    </xf>
    <xf numFmtId="0" fontId="21" fillId="0" borderId="0" xfId="7" applyFont="1" applyAlignment="1">
      <alignment wrapText="1"/>
    </xf>
    <xf numFmtId="0" fontId="22" fillId="0" borderId="0" xfId="7" applyFont="1"/>
    <xf numFmtId="0" fontId="21" fillId="0" borderId="17" xfId="7" applyFont="1" applyBorder="1" applyAlignment="1">
      <alignment horizontal="center"/>
    </xf>
    <xf numFmtId="0" fontId="21" fillId="0" borderId="14" xfId="7" applyFont="1" applyBorder="1" applyAlignment="1">
      <alignment horizontal="center"/>
    </xf>
    <xf numFmtId="0" fontId="21" fillId="0" borderId="16" xfId="7" applyFont="1" applyBorder="1" applyAlignment="1">
      <alignment horizontal="center"/>
    </xf>
    <xf numFmtId="0" fontId="22" fillId="0" borderId="24" xfId="7" applyFont="1" applyBorder="1"/>
    <xf numFmtId="0" fontId="22" fillId="6" borderId="0" xfId="7" applyFont="1" applyFill="1"/>
    <xf numFmtId="0" fontId="22" fillId="6" borderId="25" xfId="7" applyFont="1" applyFill="1" applyBorder="1"/>
    <xf numFmtId="0" fontId="3" fillId="0" borderId="24" xfId="7" applyBorder="1"/>
    <xf numFmtId="0" fontId="3" fillId="0" borderId="25" xfId="7" applyBorder="1"/>
    <xf numFmtId="0" fontId="22" fillId="0" borderId="22" xfId="7" applyFont="1" applyBorder="1"/>
    <xf numFmtId="0" fontId="3" fillId="0" borderId="22" xfId="7" applyBorder="1"/>
    <xf numFmtId="0" fontId="22" fillId="0" borderId="1" xfId="7" applyFont="1" applyBorder="1"/>
    <xf numFmtId="0" fontId="3" fillId="0" borderId="1" xfId="7" applyBorder="1"/>
    <xf numFmtId="0" fontId="23" fillId="0" borderId="0" xfId="7" applyFont="1"/>
    <xf numFmtId="164" fontId="3" fillId="0" borderId="0" xfId="7" applyNumberFormat="1"/>
    <xf numFmtId="0" fontId="8" fillId="0" borderId="0" xfId="7" applyFont="1" applyAlignment="1">
      <alignment horizontal="center"/>
    </xf>
    <xf numFmtId="0" fontId="21" fillId="0" borderId="0" xfId="7" applyFont="1" applyAlignment="1">
      <alignment horizontal="center" wrapText="1"/>
    </xf>
    <xf numFmtId="0" fontId="21" fillId="0" borderId="24" xfId="7" applyFont="1" applyBorder="1" applyAlignment="1">
      <alignment horizontal="center"/>
    </xf>
    <xf numFmtId="0" fontId="24" fillId="0" borderId="0" xfId="7" applyFont="1" applyAlignment="1">
      <alignment horizontal="center"/>
    </xf>
    <xf numFmtId="0" fontId="24" fillId="0" borderId="25" xfId="7" applyFont="1" applyBorder="1" applyAlignment="1">
      <alignment horizontal="center"/>
    </xf>
    <xf numFmtId="2" fontId="22" fillId="0" borderId="0" xfId="7" applyNumberFormat="1" applyFont="1"/>
    <xf numFmtId="164" fontId="3" fillId="0" borderId="25" xfId="7" applyNumberFormat="1" applyBorder="1"/>
    <xf numFmtId="0" fontId="22" fillId="0" borderId="24" xfId="7" applyFont="1" applyBorder="1" applyAlignment="1">
      <alignment horizontal="center" vertical="center"/>
    </xf>
    <xf numFmtId="0" fontId="25" fillId="9" borderId="26" xfId="7" applyFont="1" applyFill="1" applyBorder="1"/>
    <xf numFmtId="164" fontId="3" fillId="0" borderId="26" xfId="7" applyNumberFormat="1" applyBorder="1"/>
    <xf numFmtId="0" fontId="8" fillId="9" borderId="26" xfId="7" applyFont="1" applyFill="1" applyBorder="1"/>
    <xf numFmtId="0" fontId="8" fillId="0" borderId="26" xfId="7" applyFont="1" applyBorder="1" applyAlignment="1">
      <alignment horizontal="center"/>
    </xf>
    <xf numFmtId="0" fontId="26" fillId="0" borderId="27" xfId="7" applyFont="1" applyBorder="1" applyAlignment="1">
      <alignment vertical="top"/>
    </xf>
    <xf numFmtId="0" fontId="26" fillId="0" borderId="28" xfId="7" applyFont="1" applyBorder="1" applyAlignment="1">
      <alignment vertical="top"/>
    </xf>
    <xf numFmtId="0" fontId="3" fillId="0" borderId="28" xfId="7" applyBorder="1"/>
    <xf numFmtId="0" fontId="26" fillId="0" borderId="29" xfId="7" applyFont="1" applyBorder="1" applyAlignment="1">
      <alignment vertical="top"/>
    </xf>
    <xf numFmtId="0" fontId="3" fillId="0" borderId="30" xfId="7" applyBorder="1"/>
    <xf numFmtId="0" fontId="3" fillId="0" borderId="31" xfId="7" applyBorder="1"/>
    <xf numFmtId="0" fontId="3" fillId="0" borderId="32" xfId="7" applyBorder="1"/>
    <xf numFmtId="0" fontId="3" fillId="0" borderId="33" xfId="7" applyBorder="1"/>
    <xf numFmtId="0" fontId="3" fillId="0" borderId="34" xfId="7" applyBorder="1"/>
    <xf numFmtId="49" fontId="3" fillId="0" borderId="0" xfId="7" applyNumberFormat="1"/>
    <xf numFmtId="164" fontId="3" fillId="0" borderId="1" xfId="7" applyNumberFormat="1" applyBorder="1"/>
    <xf numFmtId="164" fontId="3" fillId="0" borderId="21" xfId="7" applyNumberFormat="1" applyBorder="1"/>
    <xf numFmtId="0" fontId="22" fillId="0" borderId="22" xfId="7" applyFont="1" applyBorder="1" applyAlignment="1">
      <alignment horizontal="center" vertical="center"/>
    </xf>
    <xf numFmtId="0" fontId="8" fillId="0" borderId="0" xfId="7" applyFont="1"/>
    <xf numFmtId="0" fontId="3" fillId="0" borderId="0" xfId="7" applyAlignment="1">
      <alignment vertical="center"/>
    </xf>
    <xf numFmtId="0" fontId="8" fillId="10" borderId="26" xfId="7" applyFont="1" applyFill="1" applyBorder="1" applyAlignment="1">
      <alignment horizontal="center" vertical="center"/>
    </xf>
    <xf numFmtId="0" fontId="3" fillId="0" borderId="0" xfId="7" applyAlignment="1">
      <alignment horizontal="center" vertical="center"/>
    </xf>
    <xf numFmtId="164" fontId="3" fillId="11" borderId="26" xfId="7" applyNumberFormat="1" applyFill="1" applyBorder="1" applyAlignment="1">
      <alignment horizontal="center" vertical="center"/>
    </xf>
    <xf numFmtId="1" fontId="3" fillId="0" borderId="26" xfId="7" applyNumberFormat="1" applyBorder="1" applyAlignment="1">
      <alignment horizontal="center" vertical="center"/>
    </xf>
    <xf numFmtId="1" fontId="3" fillId="0" borderId="26" xfId="7" applyNumberFormat="1" applyBorder="1"/>
    <xf numFmtId="0" fontId="28" fillId="2" borderId="0" xfId="2" applyFont="1" applyFill="1" applyAlignment="1" applyProtection="1"/>
    <xf numFmtId="0" fontId="29" fillId="2" borderId="0" xfId="0" applyFont="1" applyFill="1"/>
    <xf numFmtId="0" fontId="30" fillId="2" borderId="0" xfId="0" applyFont="1" applyFill="1"/>
    <xf numFmtId="0" fontId="29" fillId="2" borderId="1" xfId="0" applyFont="1" applyFill="1" applyBorder="1"/>
    <xf numFmtId="0" fontId="6" fillId="2" borderId="0" xfId="0" applyFont="1" applyFill="1"/>
    <xf numFmtId="0" fontId="6" fillId="2" borderId="1" xfId="0" applyFont="1" applyFill="1" applyBorder="1"/>
    <xf numFmtId="0" fontId="30" fillId="2" borderId="0" xfId="0" applyFont="1" applyFill="1" applyAlignment="1">
      <alignment horizontal="center" vertical="center"/>
    </xf>
    <xf numFmtId="0" fontId="31" fillId="0" borderId="0" xfId="0" applyFont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left"/>
    </xf>
    <xf numFmtId="0" fontId="16" fillId="0" borderId="0" xfId="4" applyFill="1"/>
    <xf numFmtId="0" fontId="31" fillId="2" borderId="0" xfId="0" applyFont="1" applyFill="1"/>
    <xf numFmtId="0" fontId="16" fillId="8" borderId="0" xfId="4" applyFill="1"/>
    <xf numFmtId="0" fontId="16" fillId="8" borderId="0" xfId="3" applyFont="1" applyFill="1"/>
    <xf numFmtId="0" fontId="15" fillId="8" borderId="0" xfId="4" applyFont="1" applyFill="1" applyAlignment="1" applyProtection="1">
      <alignment horizontal="left"/>
    </xf>
    <xf numFmtId="0" fontId="16" fillId="8" borderId="0" xfId="5" applyFont="1" applyFill="1" applyAlignment="1" applyProtection="1"/>
    <xf numFmtId="0" fontId="15" fillId="8" borderId="0" xfId="4" applyFont="1" applyFill="1" applyAlignment="1" applyProtection="1">
      <alignment horizontal="center" vertical="center"/>
    </xf>
    <xf numFmtId="0" fontId="16" fillId="8" borderId="0" xfId="5" applyFont="1" applyFill="1" applyProtection="1"/>
    <xf numFmtId="0" fontId="16" fillId="8" borderId="0" xfId="4" applyFill="1" applyAlignment="1" applyProtection="1">
      <alignment vertical="center" wrapText="1"/>
    </xf>
    <xf numFmtId="0" fontId="16" fillId="8" borderId="0" xfId="5" applyFont="1" applyFill="1" applyAlignment="1" applyProtection="1">
      <alignment horizontal="center"/>
    </xf>
    <xf numFmtId="0" fontId="15" fillId="8" borderId="0" xfId="4" applyFont="1" applyFill="1" applyAlignment="1" applyProtection="1">
      <alignment horizontal="left" vertical="center" wrapText="1"/>
    </xf>
    <xf numFmtId="1" fontId="15" fillId="8" borderId="0" xfId="4" applyNumberFormat="1" applyFont="1" applyFill="1" applyAlignment="1" applyProtection="1">
      <alignment horizontal="center" vertical="center" wrapText="1"/>
    </xf>
    <xf numFmtId="0" fontId="15" fillId="8" borderId="0" xfId="4" applyFont="1" applyFill="1" applyAlignment="1" applyProtection="1">
      <alignment horizontal="left" vertical="center"/>
    </xf>
    <xf numFmtId="0" fontId="16" fillId="8" borderId="0" xfId="5" applyNumberFormat="1" applyFont="1" applyFill="1" applyAlignment="1" applyProtection="1">
      <alignment horizontal="center" vertical="center" wrapText="1"/>
    </xf>
    <xf numFmtId="0" fontId="16" fillId="8" borderId="0" xfId="4" applyFill="1" applyAlignment="1">
      <alignment vertical="center" wrapText="1"/>
    </xf>
    <xf numFmtId="0" fontId="16" fillId="8" borderId="0" xfId="4" applyFill="1" applyAlignment="1"/>
    <xf numFmtId="0" fontId="16" fillId="8" borderId="0" xfId="3" applyFont="1" applyFill="1" applyAlignment="1"/>
    <xf numFmtId="0" fontId="33" fillId="8" borderId="1" xfId="6" applyFont="1" applyFill="1" applyBorder="1" applyAlignment="1">
      <alignment horizontal="center"/>
    </xf>
    <xf numFmtId="0" fontId="16" fillId="8" borderId="0" xfId="8" applyFill="1" applyBorder="1" applyAlignment="1">
      <alignment horizontal="center"/>
    </xf>
    <xf numFmtId="0" fontId="35" fillId="8" borderId="0" xfId="6" applyFont="1" applyFill="1" applyAlignment="1">
      <alignment horizontal="center"/>
    </xf>
    <xf numFmtId="164" fontId="35" fillId="8" borderId="0" xfId="6" applyNumberFormat="1" applyFont="1" applyFill="1" applyAlignment="1">
      <alignment horizontal="center"/>
    </xf>
    <xf numFmtId="0" fontId="16" fillId="8" borderId="0" xfId="4" applyFill="1" applyBorder="1" applyAlignment="1">
      <alignment horizontal="center"/>
    </xf>
    <xf numFmtId="0" fontId="16" fillId="8" borderId="0" xfId="4" applyFill="1" applyAlignment="1">
      <alignment horizontal="center"/>
    </xf>
    <xf numFmtId="0" fontId="35" fillId="8" borderId="0" xfId="6" applyFont="1" applyFill="1"/>
    <xf numFmtId="0" fontId="16" fillId="13" borderId="0" xfId="5" applyFont="1" applyFill="1" applyAlignment="1" applyProtection="1">
      <alignment horizontal="center" vertical="center"/>
    </xf>
    <xf numFmtId="165" fontId="16" fillId="13" borderId="0" xfId="5" applyNumberFormat="1" applyFont="1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center" vertical="center" wrapText="1"/>
    </xf>
    <xf numFmtId="0" fontId="16" fillId="13" borderId="0" xfId="5" applyNumberFormat="1" applyFont="1" applyFill="1" applyAlignment="1" applyProtection="1">
      <alignment horizontal="center" vertical="center" wrapText="1"/>
    </xf>
    <xf numFmtId="0" fontId="37" fillId="8" borderId="0" xfId="3" applyFont="1" applyFill="1" applyBorder="1" applyAlignment="1" applyProtection="1">
      <alignment horizontal="center" vertical="center"/>
    </xf>
    <xf numFmtId="0" fontId="16" fillId="8" borderId="0" xfId="3" applyFont="1" applyFill="1" applyAlignment="1">
      <alignment horizontal="center"/>
    </xf>
    <xf numFmtId="0" fontId="32" fillId="8" borderId="0" xfId="4" applyFont="1" applyFill="1" applyAlignment="1">
      <alignment horizontal="center" vertical="center"/>
    </xf>
    <xf numFmtId="0" fontId="16" fillId="8" borderId="0" xfId="3" applyFont="1" applyFill="1" applyProtection="1"/>
    <xf numFmtId="0" fontId="15" fillId="8" borderId="10" xfId="3" applyFont="1" applyFill="1" applyBorder="1" applyAlignment="1" applyProtection="1">
      <alignment horizontal="center"/>
    </xf>
    <xf numFmtId="0" fontId="15" fillId="8" borderId="10" xfId="3" applyFont="1" applyFill="1" applyBorder="1" applyAlignment="1" applyProtection="1">
      <alignment horizontal="center" vertical="center" wrapText="1"/>
    </xf>
    <xf numFmtId="0" fontId="15" fillId="8" borderId="7" xfId="3" applyFont="1" applyFill="1" applyBorder="1" applyAlignment="1" applyProtection="1">
      <alignment horizontal="center"/>
    </xf>
    <xf numFmtId="0" fontId="15" fillId="8" borderId="3" xfId="3" applyFont="1" applyFill="1" applyBorder="1" applyAlignment="1" applyProtection="1">
      <alignment horizontal="center"/>
    </xf>
    <xf numFmtId="0" fontId="15" fillId="8" borderId="8" xfId="3" applyFont="1" applyFill="1" applyBorder="1" applyAlignment="1" applyProtection="1">
      <alignment horizontal="center"/>
    </xf>
    <xf numFmtId="0" fontId="15" fillId="8" borderId="4" xfId="3" applyFont="1" applyFill="1" applyBorder="1" applyAlignment="1" applyProtection="1">
      <alignment horizontal="center"/>
    </xf>
    <xf numFmtId="0" fontId="15" fillId="8" borderId="6" xfId="3" applyFont="1" applyFill="1" applyBorder="1" applyAlignment="1" applyProtection="1">
      <alignment horizontal="center"/>
    </xf>
    <xf numFmtId="0" fontId="15" fillId="8" borderId="12" xfId="3" applyFont="1" applyFill="1" applyBorder="1" applyAlignment="1" applyProtection="1">
      <alignment horizontal="center"/>
    </xf>
    <xf numFmtId="0" fontId="16" fillId="8" borderId="0" xfId="3" applyFont="1" applyFill="1" applyProtection="1">
      <protection locked="0"/>
    </xf>
    <xf numFmtId="0" fontId="16" fillId="8" borderId="0" xfId="3" applyFont="1" applyFill="1" applyAlignment="1" applyProtection="1">
      <alignment horizontal="right"/>
      <protection locked="0"/>
    </xf>
    <xf numFmtId="164" fontId="16" fillId="8" borderId="0" xfId="3" applyNumberFormat="1" applyFont="1" applyFill="1" applyAlignment="1" applyProtection="1">
      <alignment horizontal="right"/>
      <protection locked="0"/>
    </xf>
    <xf numFmtId="2" fontId="16" fillId="8" borderId="0" xfId="3" applyNumberFormat="1" applyFont="1" applyFill="1" applyAlignment="1" applyProtection="1">
      <alignment horizontal="center"/>
      <protection locked="0"/>
    </xf>
    <xf numFmtId="1" fontId="16" fillId="8" borderId="0" xfId="3" applyNumberFormat="1" applyFont="1" applyFill="1" applyBorder="1" applyAlignment="1" applyProtection="1">
      <alignment horizontal="center"/>
      <protection locked="0"/>
    </xf>
    <xf numFmtId="0" fontId="16" fillId="8" borderId="0" xfId="3" applyFont="1" applyFill="1" applyAlignment="1" applyProtection="1">
      <alignment horizontal="center"/>
      <protection locked="0"/>
    </xf>
    <xf numFmtId="0" fontId="2" fillId="8" borderId="0" xfId="3" applyFont="1" applyFill="1"/>
    <xf numFmtId="0" fontId="38" fillId="8" borderId="0" xfId="3" applyFont="1" applyFill="1" applyBorder="1" applyAlignment="1"/>
    <xf numFmtId="0" fontId="15" fillId="8" borderId="10" xfId="3" applyFont="1" applyFill="1" applyBorder="1" applyAlignment="1">
      <alignment horizontal="center"/>
    </xf>
    <xf numFmtId="0" fontId="15" fillId="8" borderId="10" xfId="3" applyFont="1" applyFill="1" applyBorder="1" applyAlignment="1">
      <alignment horizontal="center" vertical="center" wrapText="1"/>
    </xf>
    <xf numFmtId="0" fontId="15" fillId="8" borderId="7" xfId="3" applyFont="1" applyFill="1" applyBorder="1" applyAlignment="1">
      <alignment horizontal="center"/>
    </xf>
    <xf numFmtId="0" fontId="15" fillId="8" borderId="3" xfId="3" applyFont="1" applyFill="1" applyBorder="1" applyAlignment="1">
      <alignment horizontal="center"/>
    </xf>
    <xf numFmtId="0" fontId="15" fillId="8" borderId="8" xfId="3" applyFont="1" applyFill="1" applyBorder="1" applyAlignment="1">
      <alignment horizontal="center"/>
    </xf>
    <xf numFmtId="0" fontId="15" fillId="8" borderId="4" xfId="3" applyFont="1" applyFill="1" applyBorder="1" applyAlignment="1">
      <alignment horizontal="center"/>
    </xf>
    <xf numFmtId="0" fontId="15" fillId="8" borderId="6" xfId="3" applyFont="1" applyFill="1" applyBorder="1" applyAlignment="1">
      <alignment horizontal="center"/>
    </xf>
    <xf numFmtId="0" fontId="15" fillId="8" borderId="12" xfId="3" applyFont="1" applyFill="1" applyBorder="1" applyAlignment="1">
      <alignment horizontal="center"/>
    </xf>
    <xf numFmtId="0" fontId="16" fillId="8" borderId="0" xfId="3" applyFont="1" applyFill="1" applyAlignment="1">
      <alignment horizontal="right"/>
    </xf>
    <xf numFmtId="164" fontId="16" fillId="8" borderId="0" xfId="3" applyNumberFormat="1" applyFont="1" applyFill="1" applyAlignment="1">
      <alignment horizontal="right"/>
    </xf>
    <xf numFmtId="2" fontId="16" fillId="8" borderId="0" xfId="3" applyNumberFormat="1" applyFont="1" applyFill="1" applyAlignment="1">
      <alignment horizontal="center"/>
    </xf>
    <xf numFmtId="1" fontId="16" fillId="8" borderId="0" xfId="3" applyNumberFormat="1" applyFont="1" applyFill="1" applyBorder="1" applyAlignment="1">
      <alignment horizontal="center"/>
    </xf>
    <xf numFmtId="0" fontId="16" fillId="13" borderId="0" xfId="3" applyFont="1" applyFill="1"/>
    <xf numFmtId="0" fontId="37" fillId="8" borderId="0" xfId="3" applyFont="1" applyFill="1" applyBorder="1" applyAlignment="1">
      <alignment horizontal="center" vertical="center"/>
    </xf>
    <xf numFmtId="0" fontId="30" fillId="2" borderId="0" xfId="0" applyFont="1" applyFill="1" applyAlignment="1">
      <alignment horizontal="left"/>
    </xf>
    <xf numFmtId="0" fontId="18" fillId="0" borderId="0" xfId="4" applyFont="1" applyFill="1"/>
    <xf numFmtId="0" fontId="28" fillId="2" borderId="0" xfId="2" applyFont="1" applyFill="1" applyBorder="1" applyAlignment="1" applyProtection="1"/>
    <xf numFmtId="0" fontId="5" fillId="2" borderId="0" xfId="6" applyFont="1" applyFill="1" applyAlignment="1">
      <alignment horizontal="center"/>
    </xf>
    <xf numFmtId="0" fontId="39" fillId="0" borderId="0" xfId="6" applyFont="1"/>
    <xf numFmtId="167" fontId="41" fillId="0" borderId="26" xfId="10" applyNumberFormat="1" applyFont="1" applyFill="1" applyBorder="1" applyAlignment="1">
      <alignment horizontal="center" vertical="center"/>
    </xf>
    <xf numFmtId="1" fontId="30" fillId="2" borderId="0" xfId="0" applyNumberFormat="1" applyFont="1" applyFill="1" applyAlignment="1">
      <alignment horizontal="center" vertical="center"/>
    </xf>
    <xf numFmtId="1" fontId="30" fillId="2" borderId="1" xfId="0" applyNumberFormat="1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0" xfId="0" applyFont="1" applyAlignment="1">
      <alignment horizontal="left"/>
    </xf>
    <xf numFmtId="0" fontId="28" fillId="0" borderId="0" xfId="2" applyFont="1" applyFill="1" applyBorder="1" applyAlignment="1" applyProtection="1"/>
    <xf numFmtId="0" fontId="12" fillId="0" borderId="0" xfId="0" applyFont="1"/>
    <xf numFmtId="166" fontId="6" fillId="0" borderId="0" xfId="6" applyNumberFormat="1"/>
    <xf numFmtId="0" fontId="6" fillId="0" borderId="1" xfId="6" applyBorder="1"/>
    <xf numFmtId="0" fontId="6" fillId="2" borderId="0" xfId="6" applyFill="1"/>
    <xf numFmtId="0" fontId="6" fillId="0" borderId="0" xfId="6" applyAlignment="1">
      <alignment horizontal="center"/>
    </xf>
    <xf numFmtId="0" fontId="44" fillId="2" borderId="0" xfId="6" applyFont="1" applyFill="1" applyAlignment="1">
      <alignment horizontal="center" vertical="center" wrapText="1"/>
    </xf>
    <xf numFmtId="1" fontId="6" fillId="2" borderId="0" xfId="6" applyNumberFormat="1" applyFill="1" applyAlignment="1">
      <alignment horizontal="center"/>
    </xf>
    <xf numFmtId="1" fontId="6" fillId="0" borderId="0" xfId="6" applyNumberFormat="1"/>
    <xf numFmtId="0" fontId="46" fillId="8" borderId="0" xfId="3" applyFont="1" applyFill="1" applyAlignment="1">
      <alignment horizontal="center" vertical="center"/>
    </xf>
    <xf numFmtId="0" fontId="47" fillId="8" borderId="0" xfId="3" applyFont="1" applyFill="1"/>
    <xf numFmtId="0" fontId="31" fillId="2" borderId="1" xfId="0" applyFont="1" applyFill="1" applyBorder="1"/>
    <xf numFmtId="0" fontId="1" fillId="8" borderId="0" xfId="3" applyFont="1" applyFill="1"/>
    <xf numFmtId="0" fontId="1" fillId="0" borderId="0" xfId="3" applyFont="1" applyFill="1"/>
    <xf numFmtId="0" fontId="31" fillId="0" borderId="1" xfId="0" applyFont="1" applyBorder="1"/>
    <xf numFmtId="0" fontId="5" fillId="2" borderId="0" xfId="0" applyFont="1" applyFill="1"/>
    <xf numFmtId="0" fontId="5" fillId="2" borderId="0" xfId="6" applyFont="1" applyFill="1" applyAlignment="1">
      <alignment horizontal="left"/>
    </xf>
    <xf numFmtId="1" fontId="5" fillId="2" borderId="0" xfId="6" applyNumberFormat="1" applyFont="1" applyFill="1" applyAlignment="1">
      <alignment horizontal="center"/>
    </xf>
    <xf numFmtId="164" fontId="6" fillId="2" borderId="0" xfId="6" applyNumberFormat="1" applyFill="1" applyAlignment="1">
      <alignment horizontal="center"/>
    </xf>
    <xf numFmtId="1" fontId="6" fillId="2" borderId="0" xfId="6" applyNumberFormat="1" applyFill="1" applyAlignment="1">
      <alignment horizontal="center" vertical="center"/>
    </xf>
    <xf numFmtId="0" fontId="16" fillId="8" borderId="0" xfId="3" applyFont="1" applyFill="1" applyAlignment="1">
      <alignment horizontal="left" vertical="top"/>
    </xf>
    <xf numFmtId="0" fontId="16" fillId="8" borderId="0" xfId="3" applyFont="1" applyFill="1" applyAlignment="1">
      <alignment horizontal="center"/>
    </xf>
    <xf numFmtId="0" fontId="16" fillId="8" borderId="0" xfId="4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left" vertical="top" wrapText="1"/>
    </xf>
    <xf numFmtId="0" fontId="16" fillId="8" borderId="0" xfId="4" applyFill="1" applyBorder="1" applyAlignment="1" applyProtection="1">
      <alignment horizontal="center"/>
    </xf>
    <xf numFmtId="0" fontId="34" fillId="8" borderId="0" xfId="4" applyFont="1" applyFill="1" applyBorder="1" applyAlignment="1" applyProtection="1">
      <alignment horizontal="center"/>
    </xf>
    <xf numFmtId="0" fontId="15" fillId="8" borderId="0" xfId="3" applyFont="1" applyFill="1" applyBorder="1" applyAlignment="1" applyProtection="1">
      <alignment horizontal="center"/>
    </xf>
    <xf numFmtId="0" fontId="7" fillId="0" borderId="2" xfId="1" applyAlignment="1"/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0" borderId="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16" fontId="36" fillId="8" borderId="0" xfId="3" applyNumberFormat="1" applyFont="1" applyFill="1" applyAlignment="1" applyProtection="1">
      <alignment horizontal="center" vertical="center"/>
    </xf>
    <xf numFmtId="0" fontId="15" fillId="8" borderId="4" xfId="3" applyFont="1" applyFill="1" applyBorder="1" applyAlignment="1" applyProtection="1">
      <alignment horizontal="center" vertical="center" wrapText="1"/>
    </xf>
    <xf numFmtId="0" fontId="15" fillId="8" borderId="5" xfId="3" applyFont="1" applyFill="1" applyBorder="1" applyAlignment="1" applyProtection="1">
      <alignment horizontal="center" vertical="center" wrapText="1"/>
    </xf>
    <xf numFmtId="0" fontId="15" fillId="8" borderId="6" xfId="3" applyFont="1" applyFill="1" applyBorder="1" applyAlignment="1" applyProtection="1">
      <alignment horizontal="center" vertical="center" wrapText="1"/>
    </xf>
    <xf numFmtId="0" fontId="16" fillId="8" borderId="0" xfId="3" applyFont="1" applyFill="1" applyAlignment="1" applyProtection="1">
      <alignment horizontal="center" vertical="center" wrapText="1"/>
      <protection locked="0"/>
    </xf>
    <xf numFmtId="16" fontId="36" fillId="8" borderId="0" xfId="3" applyNumberFormat="1" applyFont="1" applyFill="1" applyAlignment="1">
      <alignment horizontal="center" vertical="center"/>
    </xf>
    <xf numFmtId="0" fontId="36" fillId="8" borderId="0" xfId="3" applyFont="1" applyFill="1" applyAlignment="1">
      <alignment horizontal="center" vertical="center"/>
    </xf>
    <xf numFmtId="0" fontId="15" fillId="8" borderId="4" xfId="3" applyFont="1" applyFill="1" applyBorder="1" applyAlignment="1">
      <alignment horizontal="center" vertical="center" wrapText="1"/>
    </xf>
    <xf numFmtId="0" fontId="15" fillId="8" borderId="5" xfId="3" applyFont="1" applyFill="1" applyBorder="1" applyAlignment="1">
      <alignment horizontal="center" vertical="center" wrapText="1"/>
    </xf>
    <xf numFmtId="0" fontId="15" fillId="8" borderId="6" xfId="3" applyFont="1" applyFill="1" applyBorder="1" applyAlignment="1">
      <alignment horizontal="center" vertical="center" wrapText="1"/>
    </xf>
    <xf numFmtId="0" fontId="16" fillId="8" borderId="0" xfId="3" applyFont="1" applyFill="1" applyAlignment="1">
      <alignment horizontal="center" vertical="center" wrapText="1"/>
    </xf>
    <xf numFmtId="0" fontId="17" fillId="0" borderId="0" xfId="7" applyFont="1" applyAlignment="1">
      <alignment horizontal="center"/>
    </xf>
    <xf numFmtId="0" fontId="8" fillId="0" borderId="17" xfId="7" applyFont="1" applyBorder="1" applyAlignment="1">
      <alignment horizontal="center" vertical="center"/>
    </xf>
    <xf numFmtId="0" fontId="8" fillId="0" borderId="22" xfId="7" applyFont="1" applyBorder="1" applyAlignment="1">
      <alignment horizontal="center" vertical="center"/>
    </xf>
    <xf numFmtId="0" fontId="8" fillId="0" borderId="0" xfId="7" applyFont="1" applyAlignment="1">
      <alignment horizontal="center"/>
    </xf>
    <xf numFmtId="17" fontId="21" fillId="0" borderId="18" xfId="7" applyNumberFormat="1" applyFont="1" applyBorder="1" applyAlignment="1">
      <alignment horizontal="center" wrapText="1"/>
    </xf>
    <xf numFmtId="0" fontId="21" fillId="0" borderId="23" xfId="7" applyFont="1" applyBorder="1" applyAlignment="1">
      <alignment horizontal="center" wrapText="1"/>
    </xf>
    <xf numFmtId="0" fontId="21" fillId="0" borderId="19" xfId="7" applyFont="1" applyBorder="1" applyAlignment="1">
      <alignment horizontal="center" wrapText="1"/>
    </xf>
    <xf numFmtId="0" fontId="21" fillId="0" borderId="18" xfId="7" applyFont="1" applyBorder="1" applyAlignment="1">
      <alignment horizontal="center" wrapText="1"/>
    </xf>
    <xf numFmtId="0" fontId="22" fillId="0" borderId="24" xfId="7" applyFont="1" applyBorder="1" applyAlignment="1">
      <alignment horizontal="center" vertical="center"/>
    </xf>
    <xf numFmtId="0" fontId="21" fillId="0" borderId="17" xfId="7" applyFont="1" applyBorder="1" applyAlignment="1">
      <alignment horizontal="center" wrapText="1"/>
    </xf>
    <xf numFmtId="0" fontId="21" fillId="0" borderId="14" xfId="7" applyFont="1" applyBorder="1" applyAlignment="1">
      <alignment horizontal="center" wrapText="1"/>
    </xf>
    <xf numFmtId="0" fontId="21" fillId="0" borderId="16" xfId="7" applyFont="1" applyBorder="1" applyAlignment="1">
      <alignment horizontal="center" wrapText="1"/>
    </xf>
    <xf numFmtId="0" fontId="15" fillId="8" borderId="26" xfId="7" applyFont="1" applyFill="1" applyBorder="1" applyAlignment="1">
      <alignment horizontal="center" vertical="center"/>
    </xf>
    <xf numFmtId="0" fontId="22" fillId="0" borderId="22" xfId="7" applyFont="1" applyBorder="1" applyAlignment="1">
      <alignment horizontal="center" vertical="center"/>
    </xf>
    <xf numFmtId="0" fontId="3" fillId="0" borderId="14" xfId="7" applyBorder="1" applyAlignment="1">
      <alignment horizontal="center"/>
    </xf>
    <xf numFmtId="0" fontId="3" fillId="0" borderId="1" xfId="7" applyBorder="1" applyAlignment="1">
      <alignment horizontal="center"/>
    </xf>
    <xf numFmtId="0" fontId="3" fillId="0" borderId="0" xfId="7" applyAlignment="1">
      <alignment horizontal="center"/>
    </xf>
    <xf numFmtId="0" fontId="8" fillId="9" borderId="26" xfId="7" applyFont="1" applyFill="1" applyBorder="1" applyAlignment="1">
      <alignment horizontal="left"/>
    </xf>
    <xf numFmtId="0" fontId="3" fillId="0" borderId="0" xfId="7" applyAlignment="1">
      <alignment horizontal="left" wrapText="1"/>
    </xf>
    <xf numFmtId="0" fontId="31" fillId="2" borderId="1" xfId="0" applyFont="1" applyFill="1" applyBorder="1" applyAlignment="1">
      <alignment horizontal="center"/>
    </xf>
    <xf numFmtId="0" fontId="31" fillId="2" borderId="14" xfId="0" applyFont="1" applyFill="1" applyBorder="1" applyAlignment="1">
      <alignment horizontal="center"/>
    </xf>
    <xf numFmtId="0" fontId="30" fillId="2" borderId="0" xfId="0" applyFont="1" applyFill="1" applyAlignment="1">
      <alignment horizontal="left"/>
    </xf>
    <xf numFmtId="0" fontId="30" fillId="2" borderId="1" xfId="0" applyFont="1" applyFill="1" applyBorder="1" applyAlignment="1">
      <alignment horizontal="left"/>
    </xf>
    <xf numFmtId="0" fontId="48" fillId="8" borderId="0" xfId="3" applyFont="1" applyFill="1" applyAlignment="1">
      <alignment horizontal="center" vertical="center"/>
    </xf>
    <xf numFmtId="0" fontId="46" fillId="8" borderId="0" xfId="3" applyFont="1" applyFill="1" applyAlignment="1">
      <alignment horizontal="center" vertical="center"/>
    </xf>
    <xf numFmtId="0" fontId="5" fillId="2" borderId="26" xfId="6" applyFont="1" applyFill="1" applyBorder="1" applyAlignment="1">
      <alignment horizontal="center"/>
    </xf>
    <xf numFmtId="0" fontId="30" fillId="2" borderId="0" xfId="0" applyFont="1" applyFill="1" applyAlignment="1">
      <alignment horizontal="center"/>
    </xf>
    <xf numFmtId="0" fontId="30" fillId="2" borderId="1" xfId="0" applyFont="1" applyFill="1" applyBorder="1" applyAlignment="1">
      <alignment horizontal="center"/>
    </xf>
    <xf numFmtId="0" fontId="5" fillId="0" borderId="0" xfId="6" applyFont="1" applyAlignment="1">
      <alignment horizontal="center"/>
    </xf>
    <xf numFmtId="0" fontId="5" fillId="2" borderId="14" xfId="6" applyFont="1" applyFill="1" applyBorder="1" applyAlignment="1">
      <alignment horizontal="center"/>
    </xf>
    <xf numFmtId="0" fontId="37" fillId="8" borderId="0" xfId="3" applyFont="1" applyFill="1" applyAlignment="1">
      <alignment horizontal="center" vertical="center"/>
    </xf>
    <xf numFmtId="0" fontId="32" fillId="8" borderId="0" xfId="3" applyFont="1" applyFill="1" applyAlignment="1">
      <alignment horizontal="center" vertical="center"/>
    </xf>
    <xf numFmtId="0" fontId="5" fillId="2" borderId="1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2" borderId="14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3" applyFont="1" applyFill="1" applyAlignment="1">
      <alignment horizontal="center"/>
    </xf>
    <xf numFmtId="0" fontId="32" fillId="0" borderId="0" xfId="3" applyFont="1" applyFill="1" applyAlignment="1">
      <alignment horizontal="center" vertical="center"/>
    </xf>
    <xf numFmtId="0" fontId="30" fillId="0" borderId="0" xfId="0" applyFont="1" applyAlignment="1">
      <alignment horizontal="left"/>
    </xf>
    <xf numFmtId="0" fontId="30" fillId="0" borderId="1" xfId="0" applyFont="1" applyBorder="1" applyAlignment="1">
      <alignment horizontal="left"/>
    </xf>
    <xf numFmtId="0" fontId="30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5" fillId="2" borderId="26" xfId="6" applyFont="1" applyFill="1" applyBorder="1" applyAlignment="1">
      <alignment horizontal="center" vertical="center" wrapText="1"/>
    </xf>
    <xf numFmtId="0" fontId="45" fillId="2" borderId="26" xfId="6" applyFont="1" applyFill="1" applyBorder="1" applyAlignment="1">
      <alignment horizontal="center" vertical="center" wrapText="1"/>
    </xf>
  </cellXfs>
  <cellStyles count="11">
    <cellStyle name="20% - Accent5" xfId="5" builtinId="46"/>
    <cellStyle name="40% - Accent1" xfId="3" builtinId="31"/>
    <cellStyle name="60% - Accent1" xfId="4" builtinId="32"/>
    <cellStyle name="Accent5" xfId="8" builtinId="45"/>
    <cellStyle name="Comma" xfId="10" builtinId="3"/>
    <cellStyle name="Heading 3" xfId="1" builtinId="18"/>
    <cellStyle name="Hyperlink" xfId="2" builtinId="8"/>
    <cellStyle name="Normal" xfId="0" builtinId="0"/>
    <cellStyle name="Normal 2" xfId="6" xr:uid="{00000000-0005-0000-0000-000007000000}"/>
    <cellStyle name="Normal 3" xfId="7" xr:uid="{00000000-0005-0000-0000-000008000000}"/>
    <cellStyle name="Normal 4" xfId="9" xr:uid="{00000000-0005-0000-0000-000009000000}"/>
  </cellStyles>
  <dxfs count="28"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numFmt numFmtId="164" formatCode="0.0"/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cked"/>
        <c:varyColors val="0"/>
        <c:ser>
          <c:idx val="1"/>
          <c:order val="0"/>
          <c:tx>
            <c:strRef>
              <c:f>'A1'!$B$8</c:f>
              <c:strCache>
                <c:ptCount val="1"/>
                <c:pt idx="0">
                  <c:v>L01</c:v>
                </c:pt>
              </c:strCache>
            </c:strRef>
          </c:tx>
          <c:spPr>
            <a:ln w="22225" cap="rnd">
              <a:solidFill>
                <a:schemeClr val="accent3">
                  <a:tint val="77000"/>
                </a:schemeClr>
              </a:solidFill>
            </a:ln>
            <a:effectLst>
              <a:glow rad="139700">
                <a:schemeClr val="accent3">
                  <a:tint val="7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'A1'!$B$15:$B$62</c:f>
              <c:numCache>
                <c:formatCode>0.0</c:formatCode>
                <c:ptCount val="48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</c:numCache>
            </c:numRef>
          </c:cat>
          <c:val>
            <c:numRef>
              <c:f>'A1'!$D$15:$D$38</c:f>
              <c:numCache>
                <c:formatCode>General</c:formatCode>
                <c:ptCount val="24"/>
                <c:pt idx="0">
                  <c:v>-0.25</c:v>
                </c:pt>
                <c:pt idx="1">
                  <c:v>-0.35</c:v>
                </c:pt>
                <c:pt idx="2">
                  <c:v>-0.65</c:v>
                </c:pt>
                <c:pt idx="3">
                  <c:v>-1.05</c:v>
                </c:pt>
                <c:pt idx="4">
                  <c:v>-1.55</c:v>
                </c:pt>
                <c:pt idx="5">
                  <c:v>-1.85</c:v>
                </c:pt>
                <c:pt idx="6">
                  <c:v>-2</c:v>
                </c:pt>
                <c:pt idx="7">
                  <c:v>-2.15</c:v>
                </c:pt>
                <c:pt idx="8">
                  <c:v>-2.25</c:v>
                </c:pt>
                <c:pt idx="9">
                  <c:v>-2.5</c:v>
                </c:pt>
                <c:pt idx="10">
                  <c:v>-2.75</c:v>
                </c:pt>
                <c:pt idx="11">
                  <c:v>-2.85</c:v>
                </c:pt>
                <c:pt idx="12">
                  <c:v>-3</c:v>
                </c:pt>
                <c:pt idx="13">
                  <c:v>-3</c:v>
                </c:pt>
                <c:pt idx="14">
                  <c:v>-2.85</c:v>
                </c:pt>
                <c:pt idx="15">
                  <c:v>-2.75</c:v>
                </c:pt>
                <c:pt idx="16">
                  <c:v>-2.6</c:v>
                </c:pt>
                <c:pt idx="17">
                  <c:v>-2.5</c:v>
                </c:pt>
                <c:pt idx="18">
                  <c:v>-2.4</c:v>
                </c:pt>
                <c:pt idx="19">
                  <c:v>-2.5</c:v>
                </c:pt>
                <c:pt idx="20">
                  <c:v>-2.6</c:v>
                </c:pt>
                <c:pt idx="21">
                  <c:v>-2.65</c:v>
                </c:pt>
                <c:pt idx="22">
                  <c:v>-2.5</c:v>
                </c:pt>
                <c:pt idx="23">
                  <c:v>-2.4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F9-4CF8-BE60-0D16C20FA0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6240536"/>
        <c:axId val="106235440"/>
      </c:lineChart>
      <c:catAx>
        <c:axId val="1062405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LONGITUD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5440"/>
        <c:crosses val="autoZero"/>
        <c:auto val="1"/>
        <c:lblAlgn val="ctr"/>
        <c:lblOffset val="100"/>
        <c:noMultiLvlLbl val="0"/>
      </c:catAx>
      <c:valAx>
        <c:axId val="10623544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m.s.n.m.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40536"/>
        <c:crosses val="autoZero"/>
        <c:crossBetween val="between"/>
        <c:majorUnit val="0.5"/>
        <c:minorUnit val="0.1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088026277417078"/>
          <c:y val="0.14172751133381037"/>
          <c:w val="0.80671240656321463"/>
          <c:h val="0.659748985922214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'Correlacion v,Vs'!$A$1</c:f>
              <c:strCache>
                <c:ptCount val="1"/>
                <c:pt idx="0">
                  <c:v>Correlación Vs-v</c:v>
                </c:pt>
              </c:strCache>
            </c:strRef>
          </c:tx>
          <c:marker>
            <c:symbol val="none"/>
          </c:marker>
          <c:trendline>
            <c:trendlineType val="power"/>
            <c:dispRSqr val="1"/>
            <c:dispEq val="1"/>
            <c:trendlineLbl>
              <c:layout>
                <c:manualLayout>
                  <c:x val="5.6019701241049033E-2"/>
                  <c:y val="-0.19374963967654341"/>
                </c:manualLayout>
              </c:layout>
              <c:numFmt formatCode="General" sourceLinked="0"/>
            </c:trendlineLbl>
          </c:trendline>
          <c:xVal>
            <c:numRef>
              <c:f>'Correlacion v,Vs'!$A$4:$A$41</c:f>
              <c:numCache>
                <c:formatCode>General</c:formatCode>
                <c:ptCount val="38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550</c:v>
                </c:pt>
                <c:pt idx="19">
                  <c:v>600</c:v>
                </c:pt>
                <c:pt idx="20">
                  <c:v>650</c:v>
                </c:pt>
                <c:pt idx="21">
                  <c:v>700</c:v>
                </c:pt>
                <c:pt idx="22">
                  <c:v>750</c:v>
                </c:pt>
                <c:pt idx="23">
                  <c:v>800</c:v>
                </c:pt>
                <c:pt idx="24">
                  <c:v>850</c:v>
                </c:pt>
                <c:pt idx="25">
                  <c:v>900</c:v>
                </c:pt>
                <c:pt idx="26">
                  <c:v>950</c:v>
                </c:pt>
                <c:pt idx="27">
                  <c:v>1000</c:v>
                </c:pt>
                <c:pt idx="28">
                  <c:v>1050</c:v>
                </c:pt>
                <c:pt idx="29">
                  <c:v>1100</c:v>
                </c:pt>
                <c:pt idx="30">
                  <c:v>1150</c:v>
                </c:pt>
                <c:pt idx="31">
                  <c:v>1200</c:v>
                </c:pt>
                <c:pt idx="32">
                  <c:v>1250</c:v>
                </c:pt>
                <c:pt idx="33">
                  <c:v>1300</c:v>
                </c:pt>
                <c:pt idx="34">
                  <c:v>1350</c:v>
                </c:pt>
                <c:pt idx="35">
                  <c:v>1400</c:v>
                </c:pt>
                <c:pt idx="36">
                  <c:v>1450</c:v>
                </c:pt>
                <c:pt idx="37">
                  <c:v>1500</c:v>
                </c:pt>
              </c:numCache>
            </c:numRef>
          </c:xVal>
          <c:yVal>
            <c:numRef>
              <c:f>'Correlacion v,Vs'!$B$4:$B$41</c:f>
              <c:numCache>
                <c:formatCode>General</c:formatCode>
                <c:ptCount val="38"/>
                <c:pt idx="0">
                  <c:v>0.49</c:v>
                </c:pt>
                <c:pt idx="1">
                  <c:v>0.48</c:v>
                </c:pt>
                <c:pt idx="2">
                  <c:v>0.47</c:v>
                </c:pt>
                <c:pt idx="3">
                  <c:v>0.46</c:v>
                </c:pt>
                <c:pt idx="4">
                  <c:v>0.45</c:v>
                </c:pt>
                <c:pt idx="5">
                  <c:v>0.45</c:v>
                </c:pt>
                <c:pt idx="6">
                  <c:v>0.45</c:v>
                </c:pt>
                <c:pt idx="7">
                  <c:v>0.44</c:v>
                </c:pt>
                <c:pt idx="8">
                  <c:v>0.43</c:v>
                </c:pt>
                <c:pt idx="9">
                  <c:v>0.42</c:v>
                </c:pt>
                <c:pt idx="10">
                  <c:v>0.38</c:v>
                </c:pt>
                <c:pt idx="11">
                  <c:v>0.36</c:v>
                </c:pt>
                <c:pt idx="12">
                  <c:v>0.32</c:v>
                </c:pt>
                <c:pt idx="13">
                  <c:v>0.3</c:v>
                </c:pt>
                <c:pt idx="14">
                  <c:v>0.28000000000000003</c:v>
                </c:pt>
                <c:pt idx="15">
                  <c:v>0.26</c:v>
                </c:pt>
                <c:pt idx="16">
                  <c:v>0.23</c:v>
                </c:pt>
                <c:pt idx="17">
                  <c:v>0.22</c:v>
                </c:pt>
                <c:pt idx="18">
                  <c:v>0.21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4-4388-BD99-F9E355F81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5048"/>
        <c:axId val="106237008"/>
      </c:scatterChart>
      <c:valAx>
        <c:axId val="10623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237008"/>
        <c:crosses val="autoZero"/>
        <c:crossBetween val="midCat"/>
      </c:valAx>
      <c:valAx>
        <c:axId val="10623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2350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822095834297"/>
          <c:y val="0.16156115485564304"/>
          <c:w val="0.79743990066214121"/>
          <c:h val="0.72185354330708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'A2'!$E$4</c:f>
              <c:strCache>
                <c:ptCount val="1"/>
                <c:pt idx="0">
                  <c:v>Vs(m/s)</c:v>
                </c:pt>
              </c:strCache>
            </c:strRef>
          </c:tx>
          <c:marker>
            <c:symbol val="none"/>
          </c:marker>
          <c:xVal>
            <c:numRef>
              <c:f>'A2'!$E$5:$E$40</c:f>
              <c:numCache>
                <c:formatCode>0.0</c:formatCode>
                <c:ptCount val="36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'A2'!$D$5:$D$40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DC-4346-A03F-7B348AEAB3DA}"/>
            </c:ext>
          </c:extLst>
        </c:ser>
        <c:ser>
          <c:idx val="1"/>
          <c:order val="1"/>
          <c:tx>
            <c:strRef>
              <c:f>'A2'!$G$4</c:f>
              <c:strCache>
                <c:ptCount val="1"/>
                <c:pt idx="0">
                  <c:v>Vp(m/s)</c:v>
                </c:pt>
              </c:strCache>
            </c:strRef>
          </c:tx>
          <c:marker>
            <c:symbol val="none"/>
          </c:marker>
          <c:xVal>
            <c:numRef>
              <c:f>'A2'!$G$5:$G$20</c:f>
              <c:numCache>
                <c:formatCode>0</c:formatCode>
                <c:ptCount val="16"/>
                <c:pt idx="0">
                  <c:v>352.0106440100617</c:v>
                </c:pt>
                <c:pt idx="1">
                  <c:v>352.0106440100617</c:v>
                </c:pt>
                <c:pt idx="2">
                  <c:v>405.54692707197131</c:v>
                </c:pt>
                <c:pt idx="3">
                  <c:v>405.54692707197131</c:v>
                </c:pt>
                <c:pt idx="4">
                  <c:v>407.95944984859466</c:v>
                </c:pt>
                <c:pt idx="5">
                  <c:v>407.95944984859466</c:v>
                </c:pt>
                <c:pt idx="6">
                  <c:v>588.96711763161557</c:v>
                </c:pt>
                <c:pt idx="7">
                  <c:v>588.96711763161557</c:v>
                </c:pt>
                <c:pt idx="8">
                  <c:v>821.83423568715023</c:v>
                </c:pt>
                <c:pt idx="9">
                  <c:v>821.83423568715023</c:v>
                </c:pt>
              </c:numCache>
            </c:numRef>
          </c:xVal>
          <c:yVal>
            <c:numRef>
              <c:f>'A2'!$D$5:$D$20</c:f>
              <c:numCache>
                <c:formatCode>0.0</c:formatCode>
                <c:ptCount val="1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DC-4346-A03F-7B348AEAB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V(m/s)</a:t>
                </a:r>
              </a:p>
            </c:rich>
          </c:tx>
          <c:layout>
            <c:manualLayout>
              <c:xMode val="edge"/>
              <c:yMode val="edge"/>
              <c:x val="0.4680660636598567"/>
              <c:y val="3.5509973753280841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crossAx val="106238184"/>
        <c:crosses val="autoZero"/>
        <c:crossBetween val="midCat"/>
      </c:valAx>
      <c:valAx>
        <c:axId val="106238184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.0" sourceLinked="1"/>
        <c:majorTickMark val="out"/>
        <c:minorTickMark val="in"/>
        <c:tickLblPos val="nextTo"/>
        <c:crossAx val="1062377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822095834297"/>
          <c:y val="0.16156115485564304"/>
          <c:w val="0.79743990066214121"/>
          <c:h val="0.72185354330708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'A3'!$E$4</c:f>
              <c:strCache>
                <c:ptCount val="1"/>
                <c:pt idx="0">
                  <c:v>Vs(m/s)</c:v>
                </c:pt>
              </c:strCache>
            </c:strRef>
          </c:tx>
          <c:marker>
            <c:symbol val="none"/>
          </c:marker>
          <c:xVal>
            <c:numRef>
              <c:f>'A3'!$E$5:$E$40</c:f>
              <c:numCache>
                <c:formatCode>0.0</c:formatCode>
                <c:ptCount val="36"/>
                <c:pt idx="0">
                  <c:v>171.029</c:v>
                </c:pt>
                <c:pt idx="1">
                  <c:v>171.029</c:v>
                </c:pt>
                <c:pt idx="2">
                  <c:v>192.91399999999999</c:v>
                </c:pt>
                <c:pt idx="3">
                  <c:v>192.91399999999999</c:v>
                </c:pt>
                <c:pt idx="4">
                  <c:v>194.83799999999999</c:v>
                </c:pt>
                <c:pt idx="5">
                  <c:v>194.83799999999999</c:v>
                </c:pt>
                <c:pt idx="6">
                  <c:v>326.803</c:v>
                </c:pt>
                <c:pt idx="7">
                  <c:v>326.803</c:v>
                </c:pt>
                <c:pt idx="8">
                  <c:v>471.44600000000003</c:v>
                </c:pt>
                <c:pt idx="9">
                  <c:v>471.44600000000003</c:v>
                </c:pt>
              </c:numCache>
            </c:numRef>
          </c:xVal>
          <c:yVal>
            <c:numRef>
              <c:f>'A3'!$D$5:$D$40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1-4289-AC1E-82543696613A}"/>
            </c:ext>
          </c:extLst>
        </c:ser>
        <c:ser>
          <c:idx val="1"/>
          <c:order val="1"/>
          <c:tx>
            <c:strRef>
              <c:f>'A3'!$G$4</c:f>
              <c:strCache>
                <c:ptCount val="1"/>
                <c:pt idx="0">
                  <c:v>Vp(m/s)</c:v>
                </c:pt>
              </c:strCache>
            </c:strRef>
          </c:tx>
          <c:marker>
            <c:symbol val="none"/>
          </c:marker>
          <c:xVal>
            <c:numRef>
              <c:f>'A3'!$G$5:$G$19</c:f>
              <c:numCache>
                <c:formatCode>0</c:formatCode>
                <c:ptCount val="15"/>
                <c:pt idx="0">
                  <c:v>361.92352646232939</c:v>
                </c:pt>
                <c:pt idx="1">
                  <c:v>361.92352646232939</c:v>
                </c:pt>
                <c:pt idx="2">
                  <c:v>394.22709124933328</c:v>
                </c:pt>
                <c:pt idx="3">
                  <c:v>394.22709124933328</c:v>
                </c:pt>
                <c:pt idx="4">
                  <c:v>397.10391946528341</c:v>
                </c:pt>
                <c:pt idx="5">
                  <c:v>397.10391946528341</c:v>
                </c:pt>
                <c:pt idx="6">
                  <c:v>599.53841984405005</c:v>
                </c:pt>
                <c:pt idx="7">
                  <c:v>599.53841984405005</c:v>
                </c:pt>
                <c:pt idx="8">
                  <c:v>823.49485346794734</c:v>
                </c:pt>
                <c:pt idx="9">
                  <c:v>823.49485346794734</c:v>
                </c:pt>
              </c:numCache>
            </c:numRef>
          </c:xVal>
          <c:yVal>
            <c:numRef>
              <c:f>'A3'!$D$5:$D$20</c:f>
              <c:numCache>
                <c:formatCode>0.0</c:formatCode>
                <c:ptCount val="1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31-4289-AC1E-825436966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2648"/>
        <c:axId val="109656568"/>
      </c:scatterChart>
      <c:valAx>
        <c:axId val="10965264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V(m/s)</a:t>
                </a:r>
              </a:p>
            </c:rich>
          </c:tx>
          <c:layout>
            <c:manualLayout>
              <c:xMode val="edge"/>
              <c:yMode val="edge"/>
              <c:x val="0.46806606365985698"/>
              <c:y val="3.5509973753280841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crossAx val="109656568"/>
        <c:crosses val="autoZero"/>
        <c:crossBetween val="midCat"/>
      </c:valAx>
      <c:valAx>
        <c:axId val="109656568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.0" sourceLinked="1"/>
        <c:majorTickMark val="out"/>
        <c:minorTickMark val="in"/>
        <c:tickLblPos val="nextTo"/>
        <c:crossAx val="1096526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822095834297"/>
          <c:y val="0.16156115485564304"/>
          <c:w val="0.79743990066214121"/>
          <c:h val="0.72185354330708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'A4'!$E$4</c:f>
              <c:strCache>
                <c:ptCount val="1"/>
                <c:pt idx="0">
                  <c:v>Vs(m/s)</c:v>
                </c:pt>
              </c:strCache>
            </c:strRef>
          </c:tx>
          <c:marker>
            <c:symbol val="none"/>
          </c:marker>
          <c:xVal>
            <c:numRef>
              <c:f>'A4'!$E$5:$E$40</c:f>
              <c:numCache>
                <c:formatCode>0.0</c:formatCode>
                <c:ptCount val="36"/>
                <c:pt idx="0">
                  <c:v>167.4</c:v>
                </c:pt>
                <c:pt idx="1">
                  <c:v>167.4</c:v>
                </c:pt>
                <c:pt idx="2">
                  <c:v>191.4</c:v>
                </c:pt>
                <c:pt idx="3">
                  <c:v>191.4</c:v>
                </c:pt>
                <c:pt idx="4">
                  <c:v>192.31</c:v>
                </c:pt>
                <c:pt idx="5">
                  <c:v>192.31</c:v>
                </c:pt>
                <c:pt idx="6">
                  <c:v>338.262</c:v>
                </c:pt>
                <c:pt idx="7">
                  <c:v>338.262</c:v>
                </c:pt>
                <c:pt idx="8">
                  <c:v>461.96899999999999</c:v>
                </c:pt>
                <c:pt idx="9">
                  <c:v>461.96899999999999</c:v>
                </c:pt>
              </c:numCache>
            </c:numRef>
          </c:xVal>
          <c:yVal>
            <c:numRef>
              <c:f>'A4'!$D$5:$D$40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6E-48E0-A3DC-A634EB66454C}"/>
            </c:ext>
          </c:extLst>
        </c:ser>
        <c:ser>
          <c:idx val="1"/>
          <c:order val="1"/>
          <c:tx>
            <c:strRef>
              <c:f>'A4'!$G$4</c:f>
              <c:strCache>
                <c:ptCount val="1"/>
                <c:pt idx="0">
                  <c:v>Vp(m/s)</c:v>
                </c:pt>
              </c:strCache>
            </c:strRef>
          </c:tx>
          <c:marker>
            <c:symbol val="none"/>
          </c:marker>
          <c:xVal>
            <c:numRef>
              <c:f>'A4'!$G$5:$G$19</c:f>
              <c:numCache>
                <c:formatCode>0</c:formatCode>
                <c:ptCount val="15"/>
                <c:pt idx="0">
                  <c:v>356.66235129120986</c:v>
                </c:pt>
                <c:pt idx="1">
                  <c:v>356.66235129120986</c:v>
                </c:pt>
                <c:pt idx="2">
                  <c:v>391.96678551209368</c:v>
                </c:pt>
                <c:pt idx="3">
                  <c:v>391.96678551209368</c:v>
                </c:pt>
                <c:pt idx="4">
                  <c:v>393.32498262418068</c:v>
                </c:pt>
                <c:pt idx="5">
                  <c:v>393.32498262418068</c:v>
                </c:pt>
                <c:pt idx="6">
                  <c:v>617.28450603265401</c:v>
                </c:pt>
                <c:pt idx="7">
                  <c:v>617.28450603265401</c:v>
                </c:pt>
                <c:pt idx="8">
                  <c:v>808.83974098368549</c:v>
                </c:pt>
                <c:pt idx="9">
                  <c:v>808.83974098368549</c:v>
                </c:pt>
              </c:numCache>
            </c:numRef>
          </c:xVal>
          <c:yVal>
            <c:numRef>
              <c:f>'A4'!$D$5:$D$20</c:f>
              <c:numCache>
                <c:formatCode>0.0</c:formatCode>
                <c:ptCount val="1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6E-48E0-A3DC-A634EB664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0688"/>
        <c:axId val="109650296"/>
      </c:scatterChart>
      <c:valAx>
        <c:axId val="10965068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V(m/s)</a:t>
                </a:r>
              </a:p>
            </c:rich>
          </c:tx>
          <c:layout>
            <c:manualLayout>
              <c:xMode val="edge"/>
              <c:yMode val="edge"/>
              <c:x val="0.46806606365985698"/>
              <c:y val="3.5509973753280841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crossAx val="109650296"/>
        <c:crosses val="autoZero"/>
        <c:crossBetween val="midCat"/>
      </c:valAx>
      <c:valAx>
        <c:axId val="109650296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.0" sourceLinked="1"/>
        <c:majorTickMark val="out"/>
        <c:minorTickMark val="in"/>
        <c:tickLblPos val="nextTo"/>
        <c:crossAx val="1096506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1-24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24093169906772602"/>
                  <c:y val="2.20692134224512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E9-430A-8E53-AB6DADF97EC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E9-430A-8E53-AB6DADF97EC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E9-430A-8E53-AB6DADF97EC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E9-430A-8E53-AB6DADF97EC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E9-430A-8E53-AB6DADF97EC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0E9-430A-8E53-AB6DADF97EC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E9-430A-8E53-AB6DADF97EC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'Vs anterior'!$AL$25:$AL$54</c:f>
              <c:numCache>
                <c:formatCode>General</c:formatCode>
                <c:ptCount val="30"/>
                <c:pt idx="0">
                  <c:v>164.17099999999999</c:v>
                </c:pt>
                <c:pt idx="1">
                  <c:v>164.17099999999999</c:v>
                </c:pt>
                <c:pt idx="2">
                  <c:v>164.17099999999999</c:v>
                </c:pt>
                <c:pt idx="3">
                  <c:v>164.17099999999999</c:v>
                </c:pt>
                <c:pt idx="4">
                  <c:v>200.46700000000001</c:v>
                </c:pt>
                <c:pt idx="5">
                  <c:v>200.46700000000001</c:v>
                </c:pt>
                <c:pt idx="6">
                  <c:v>202.071</c:v>
                </c:pt>
                <c:pt idx="7">
                  <c:v>202.071</c:v>
                </c:pt>
                <c:pt idx="8">
                  <c:v>319.97500000000002</c:v>
                </c:pt>
                <c:pt idx="9">
                  <c:v>319.97500000000002</c:v>
                </c:pt>
                <c:pt idx="10">
                  <c:v>470.37200000000001</c:v>
                </c:pt>
                <c:pt idx="11">
                  <c:v>470.37200000000001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E9-430A-8E53-AB6DADF97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5392"/>
        <c:axId val="109655784"/>
      </c:scatterChart>
      <c:valAx>
        <c:axId val="1096553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784"/>
        <c:crosses val="autoZero"/>
        <c:crossBetween val="midCat"/>
      </c:valAx>
      <c:valAx>
        <c:axId val="10965578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9655392"/>
        <c:crossesAt val="0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85572258013286"/>
          <c:y val="0.1831958207016669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anterior'!$AS$25:$AS$54</c:f>
              <c:numCache>
                <c:formatCode>General</c:formatCode>
                <c:ptCount val="30"/>
                <c:pt idx="0">
                  <c:v>171.029</c:v>
                </c:pt>
                <c:pt idx="1">
                  <c:v>171.029</c:v>
                </c:pt>
                <c:pt idx="2">
                  <c:v>171.029</c:v>
                </c:pt>
                <c:pt idx="3">
                  <c:v>171.029</c:v>
                </c:pt>
                <c:pt idx="4">
                  <c:v>192.91399999999999</c:v>
                </c:pt>
                <c:pt idx="5">
                  <c:v>192.91399999999999</c:v>
                </c:pt>
                <c:pt idx="6">
                  <c:v>194.83799999999999</c:v>
                </c:pt>
                <c:pt idx="7">
                  <c:v>194.83799999999999</c:v>
                </c:pt>
                <c:pt idx="8">
                  <c:v>326.803</c:v>
                </c:pt>
                <c:pt idx="9">
                  <c:v>326.803</c:v>
                </c:pt>
                <c:pt idx="10">
                  <c:v>471.44600000000003</c:v>
                </c:pt>
                <c:pt idx="11">
                  <c:v>471.44600000000003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3-4494-9905-33423601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4216"/>
        <c:axId val="109655000"/>
      </c:scatterChart>
      <c:valAx>
        <c:axId val="10965421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000"/>
        <c:crosses val="autoZero"/>
        <c:crossBetween val="midCat"/>
        <c:majorUnit val="500"/>
        <c:minorUnit val="100"/>
      </c:valAx>
      <c:valAx>
        <c:axId val="10965500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4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13-36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6639624592581"/>
          <c:y val="0.1375177621172155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anterior'!$AZ$25:$AZ$54</c:f>
              <c:numCache>
                <c:formatCode>General</c:formatCode>
                <c:ptCount val="30"/>
                <c:pt idx="0">
                  <c:v>167.4</c:v>
                </c:pt>
                <c:pt idx="1">
                  <c:v>167.4</c:v>
                </c:pt>
                <c:pt idx="2">
                  <c:v>167.4</c:v>
                </c:pt>
                <c:pt idx="3">
                  <c:v>167.4</c:v>
                </c:pt>
                <c:pt idx="4">
                  <c:v>191.4</c:v>
                </c:pt>
                <c:pt idx="5">
                  <c:v>191.4</c:v>
                </c:pt>
                <c:pt idx="6">
                  <c:v>192.31</c:v>
                </c:pt>
                <c:pt idx="7">
                  <c:v>192.31</c:v>
                </c:pt>
                <c:pt idx="8">
                  <c:v>338.262</c:v>
                </c:pt>
                <c:pt idx="9">
                  <c:v>338.262</c:v>
                </c:pt>
                <c:pt idx="10">
                  <c:v>461.96899999999999</c:v>
                </c:pt>
                <c:pt idx="11">
                  <c:v>461.96899999999999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2-4F0C-BA31-459644097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1472"/>
        <c:axId val="109657352"/>
      </c:scatterChart>
      <c:valAx>
        <c:axId val="109651472"/>
        <c:scaling>
          <c:orientation val="minMax"/>
          <c:max val="150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7352"/>
        <c:crosses val="autoZero"/>
        <c:crossBetween val="midCat"/>
        <c:minorUnit val="500"/>
      </c:valAx>
      <c:valAx>
        <c:axId val="10965735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14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A8-4007-9552-99FA5236F898}"/>
            </c:ext>
          </c:extLst>
        </c:ser>
        <c:ser>
          <c:idx val="0"/>
          <c:order val="1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A8-4007-9552-99FA5236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anterior'!$AN$25:$AN$54</c:f>
              <c:numCache>
                <c:formatCode>0.0</c:formatCode>
                <c:ptCount val="30"/>
                <c:pt idx="0">
                  <c:v>56.3931833934762</c:v>
                </c:pt>
                <c:pt idx="1">
                  <c:v>56.3931833934762</c:v>
                </c:pt>
                <c:pt idx="2">
                  <c:v>50.104954087799214</c:v>
                </c:pt>
                <c:pt idx="3">
                  <c:v>50.104954087799214</c:v>
                </c:pt>
                <c:pt idx="4">
                  <c:v>73.627843419375097</c:v>
                </c:pt>
                <c:pt idx="5">
                  <c:v>73.627843419375097</c:v>
                </c:pt>
                <c:pt idx="6">
                  <c:v>72.44438794962447</c:v>
                </c:pt>
                <c:pt idx="7">
                  <c:v>72.44438794962447</c:v>
                </c:pt>
                <c:pt idx="8">
                  <c:v>195.07595019082277</c:v>
                </c:pt>
                <c:pt idx="9">
                  <c:v>195.07595019082277</c:v>
                </c:pt>
                <c:pt idx="10">
                  <c:v>444.03643849443995</c:v>
                </c:pt>
                <c:pt idx="11">
                  <c:v>444.03643849443995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2-49EE-BB17-6A462FEF6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9368"/>
        <c:axId val="111978192"/>
      </c:scatterChart>
      <c:valAx>
        <c:axId val="11197936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8192"/>
        <c:crosses val="autoZero"/>
        <c:crossBetween val="midCat"/>
      </c:valAx>
      <c:valAx>
        <c:axId val="111978192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93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anterior'!$AU$25:$AU$54</c:f>
              <c:numCache>
                <c:formatCode>0.0</c:formatCode>
                <c:ptCount val="30"/>
                <c:pt idx="0">
                  <c:v>61.643996628845692</c:v>
                </c:pt>
                <c:pt idx="1">
                  <c:v>61.643996628845692</c:v>
                </c:pt>
                <c:pt idx="2">
                  <c:v>54.819431292132613</c:v>
                </c:pt>
                <c:pt idx="3">
                  <c:v>54.819431292132613</c:v>
                </c:pt>
                <c:pt idx="4">
                  <c:v>67.657758211905232</c:v>
                </c:pt>
                <c:pt idx="5">
                  <c:v>67.657758211905232</c:v>
                </c:pt>
                <c:pt idx="6">
                  <c:v>66.972283065346801</c:v>
                </c:pt>
                <c:pt idx="7">
                  <c:v>66.972283065346801</c:v>
                </c:pt>
                <c:pt idx="8">
                  <c:v>204.34199412372124</c:v>
                </c:pt>
                <c:pt idx="9">
                  <c:v>204.34199412372124</c:v>
                </c:pt>
                <c:pt idx="10">
                  <c:v>446.03065313054054</c:v>
                </c:pt>
                <c:pt idx="11">
                  <c:v>446.03065313054054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D-4AEA-A60D-5B253900D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272"/>
        <c:axId val="111973880"/>
      </c:scatterChart>
      <c:valAx>
        <c:axId val="111974272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880"/>
        <c:crosses val="autoZero"/>
        <c:crossBetween val="midCat"/>
      </c:valAx>
      <c:valAx>
        <c:axId val="11197388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anterior'!$BB$25:$BB$54</c:f>
              <c:numCache>
                <c:formatCode>0.0</c:formatCode>
                <c:ptCount val="30"/>
                <c:pt idx="0">
                  <c:v>58.834380689092178</c:v>
                </c:pt>
                <c:pt idx="1">
                  <c:v>58.834380689092178</c:v>
                </c:pt>
                <c:pt idx="2">
                  <c:v>52.296358496539007</c:v>
                </c:pt>
                <c:pt idx="3">
                  <c:v>52.296358496539007</c:v>
                </c:pt>
                <c:pt idx="4">
                  <c:v>66.49364658286548</c:v>
                </c:pt>
                <c:pt idx="5">
                  <c:v>66.49364658286548</c:v>
                </c:pt>
                <c:pt idx="6">
                  <c:v>65.067741706331361</c:v>
                </c:pt>
                <c:pt idx="7">
                  <c:v>65.067741706331361</c:v>
                </c:pt>
                <c:pt idx="8">
                  <c:v>220.37574654412859</c:v>
                </c:pt>
                <c:pt idx="9">
                  <c:v>220.37574654412859</c:v>
                </c:pt>
                <c:pt idx="10">
                  <c:v>426.68242113614144</c:v>
                </c:pt>
                <c:pt idx="11">
                  <c:v>426.68242113614144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8B-40DC-80ED-D6A5076B8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664"/>
        <c:axId val="111977408"/>
      </c:scatterChart>
      <c:valAx>
        <c:axId val="1119746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408"/>
        <c:crosses val="autoZero"/>
        <c:crossBetween val="midCat"/>
      </c:valAx>
      <c:valAx>
        <c:axId val="111977408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6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anterior'!$BI$25:$BI$54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A-41BC-9413-5DBEFF508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584"/>
        <c:axId val="111973096"/>
      </c:scatterChart>
      <c:valAx>
        <c:axId val="11197858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096"/>
        <c:crosses val="autoZero"/>
        <c:crossBetween val="midCat"/>
      </c:valAx>
      <c:valAx>
        <c:axId val="111973096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85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anterior'!$BP$25:$BP$54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D-4F99-BFE5-0CC6ED4C9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3488"/>
        <c:axId val="111975840"/>
      </c:scatterChart>
      <c:valAx>
        <c:axId val="11197348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5840"/>
        <c:crosses val="autoZero"/>
        <c:crossBetween val="midCat"/>
      </c:valAx>
      <c:valAx>
        <c:axId val="1119758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3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anterior'!$AO$25:$AO$54</c:f>
              <c:numCache>
                <c:formatCode>0.0</c:formatCode>
                <c:ptCount val="30"/>
                <c:pt idx="0">
                  <c:v>152.26159516238576</c:v>
                </c:pt>
                <c:pt idx="1">
                  <c:v>152.26159516238576</c:v>
                </c:pt>
                <c:pt idx="2">
                  <c:v>135.28337603705788</c:v>
                </c:pt>
                <c:pt idx="3">
                  <c:v>135.28337603705788</c:v>
                </c:pt>
                <c:pt idx="4">
                  <c:v>198.79517723231277</c:v>
                </c:pt>
                <c:pt idx="5">
                  <c:v>198.79517723231277</c:v>
                </c:pt>
                <c:pt idx="6">
                  <c:v>195.59984746398609</c:v>
                </c:pt>
                <c:pt idx="7">
                  <c:v>195.59984746398609</c:v>
                </c:pt>
                <c:pt idx="8">
                  <c:v>526.70506551522146</c:v>
                </c:pt>
                <c:pt idx="9">
                  <c:v>526.70506551522146</c:v>
                </c:pt>
                <c:pt idx="10">
                  <c:v>1198.898383934988</c:v>
                </c:pt>
                <c:pt idx="11">
                  <c:v>1198.898383934988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B-4A41-A6A5-63973AA29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976"/>
        <c:axId val="111977016"/>
      </c:scatterChart>
      <c:valAx>
        <c:axId val="111978976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016"/>
        <c:crosses val="autoZero"/>
        <c:crossBetween val="midCat"/>
      </c:valAx>
      <c:valAx>
        <c:axId val="111977016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8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anterior'!$AV$25:$AV$54</c:f>
              <c:numCache>
                <c:formatCode>0.0</c:formatCode>
                <c:ptCount val="30"/>
                <c:pt idx="0">
                  <c:v>166.43879089788337</c:v>
                </c:pt>
                <c:pt idx="1">
                  <c:v>166.43879089788337</c:v>
                </c:pt>
                <c:pt idx="2">
                  <c:v>148.01246448875807</c:v>
                </c:pt>
                <c:pt idx="3">
                  <c:v>148.01246448875807</c:v>
                </c:pt>
                <c:pt idx="4">
                  <c:v>182.67594717214413</c:v>
                </c:pt>
                <c:pt idx="5">
                  <c:v>182.67594717214413</c:v>
                </c:pt>
                <c:pt idx="6">
                  <c:v>180.82516427643637</c:v>
                </c:pt>
                <c:pt idx="7">
                  <c:v>180.82516427643637</c:v>
                </c:pt>
                <c:pt idx="8">
                  <c:v>551.72338413404736</c:v>
                </c:pt>
                <c:pt idx="9">
                  <c:v>551.72338413404736</c:v>
                </c:pt>
                <c:pt idx="10">
                  <c:v>1204.2827634524594</c:v>
                </c:pt>
                <c:pt idx="11">
                  <c:v>1204.2827634524594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7-43A0-8AF1-2BF1E9404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7800"/>
        <c:axId val="111980152"/>
      </c:scatterChart>
      <c:valAx>
        <c:axId val="11197780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80152"/>
        <c:crosses val="autoZero"/>
        <c:crossBetween val="midCat"/>
      </c:valAx>
      <c:valAx>
        <c:axId val="111980152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7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anterior'!$BC$25:$BC$54</c:f>
              <c:numCache>
                <c:formatCode>0.0</c:formatCode>
                <c:ptCount val="30"/>
                <c:pt idx="0">
                  <c:v>158.8528278605489</c:v>
                </c:pt>
                <c:pt idx="1">
                  <c:v>158.8528278605489</c:v>
                </c:pt>
                <c:pt idx="2">
                  <c:v>141.20016794065532</c:v>
                </c:pt>
                <c:pt idx="3">
                  <c:v>141.20016794065532</c:v>
                </c:pt>
                <c:pt idx="4">
                  <c:v>179.5328457737368</c:v>
                </c:pt>
                <c:pt idx="5">
                  <c:v>179.5328457737368</c:v>
                </c:pt>
                <c:pt idx="6">
                  <c:v>175.68290260709469</c:v>
                </c:pt>
                <c:pt idx="7">
                  <c:v>175.68290260709469</c:v>
                </c:pt>
                <c:pt idx="8">
                  <c:v>595.01451566914727</c:v>
                </c:pt>
                <c:pt idx="9">
                  <c:v>595.01451566914727</c:v>
                </c:pt>
                <c:pt idx="10">
                  <c:v>1152.0425370675819</c:v>
                </c:pt>
                <c:pt idx="11">
                  <c:v>1152.0425370675819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4C-4434-854A-F948F17A5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1120"/>
        <c:axId val="112119944"/>
      </c:scatterChart>
      <c:valAx>
        <c:axId val="11212112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944"/>
        <c:crosses val="autoZero"/>
        <c:crossBetween val="midCat"/>
      </c:valAx>
      <c:valAx>
        <c:axId val="112119944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1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anterior'!$BJ$25:$BJ$54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1-4A6C-B899-F6D03FA7D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4648"/>
        <c:axId val="112125040"/>
      </c:scatterChart>
      <c:valAx>
        <c:axId val="11212464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25040"/>
        <c:crosses val="autoZero"/>
        <c:crossBetween val="midCat"/>
      </c:valAx>
      <c:valAx>
        <c:axId val="1121250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4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anterior'!$BQ$25:$BQ$54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7-44F4-8114-B510D9E2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3864"/>
        <c:axId val="112119160"/>
      </c:scatterChart>
      <c:valAx>
        <c:axId val="1121238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160"/>
        <c:crosses val="autoZero"/>
        <c:crossBetween val="midCat"/>
      </c:valAx>
      <c:valAx>
        <c:axId val="11211916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38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anterior'!$BL$23:$BQ$23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anterior'!$BN$25:$BN$54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3-461A-A214-CE43FA2F0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0"/>
          <a:lstStyle/>
          <a:p>
            <a:pPr algn="ctr">
              <a:defRPr sz="1000"/>
            </a:pPr>
            <a:r>
              <a:rPr lang="en-US" sz="1000"/>
              <a:t>Geofono inicial</a:t>
            </a:r>
          </a:p>
        </c:rich>
      </c:tx>
      <c:layout>
        <c:manualLayout>
          <c:xMode val="edge"/>
          <c:yMode val="edge"/>
          <c:x val="0.33671493624772314"/>
          <c:y val="1.01147340861677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941191925212537"/>
          <c:y val="0.16156115485564304"/>
          <c:w val="0.76008907284248828"/>
          <c:h val="0.80441418007369681"/>
        </c:manualLayout>
      </c:layout>
      <c:scatterChart>
        <c:scatterStyle val="lineMarker"/>
        <c:varyColors val="0"/>
        <c:ser>
          <c:idx val="1"/>
          <c:order val="0"/>
          <c:tx>
            <c:strRef>
              <c:f>'A2'!$E$4</c:f>
              <c:strCache>
                <c:ptCount val="1"/>
                <c:pt idx="0">
                  <c:v>Vs(m/s)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'A2'!$E$5:$E$40</c:f>
              <c:numCache>
                <c:formatCode>0.0</c:formatCode>
                <c:ptCount val="36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'A2'!$D$5:$D$40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7E-4CF5-920A-39CB48720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 algn="ctr">
                  <a:defRPr sz="800"/>
                </a:pPr>
                <a:r>
                  <a:rPr lang="en-US" sz="800"/>
                  <a:t>Vs</a:t>
                </a:r>
                <a:r>
                  <a:rPr lang="en-US" sz="800" baseline="0"/>
                  <a:t> (m/s)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45192805100182143"/>
              <c:y val="6.0181056736179434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8184"/>
        <c:crosses val="autoZero"/>
        <c:crossBetween val="midCat"/>
        <c:majorUnit val="100"/>
      </c:valAx>
      <c:valAx>
        <c:axId val="106238184"/>
        <c:scaling>
          <c:orientation val="maxMin"/>
          <c:max val="50"/>
        </c:scaling>
        <c:delete val="0"/>
        <c:axPos val="l"/>
        <c:title>
          <c:tx>
            <c:rich>
              <a:bodyPr/>
              <a:lstStyle/>
              <a:p>
                <a:pPr>
                  <a:defRPr sz="800"/>
                </a:pPr>
                <a:r>
                  <a:rPr lang="es-CO" sz="800"/>
                  <a:t>Profundidad</a:t>
                </a:r>
                <a:r>
                  <a:rPr lang="es-CO" sz="800" baseline="0"/>
                  <a:t> (m)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779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0"/>
          <a:lstStyle/>
          <a:p>
            <a:pPr algn="ctr">
              <a:defRPr sz="1000"/>
            </a:pPr>
            <a:r>
              <a:rPr lang="en-US" sz="1000"/>
              <a:t>Geofono medio</a:t>
            </a:r>
          </a:p>
        </c:rich>
      </c:tx>
      <c:layout>
        <c:manualLayout>
          <c:xMode val="edge"/>
          <c:yMode val="edge"/>
          <c:x val="0.35406466302367945"/>
          <c:y val="9.90206595920193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60839795218454"/>
          <c:y val="0.16156115485564304"/>
          <c:w val="0.75458847267498674"/>
          <c:h val="0.81850978129154861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'A3'!$E$5:$E$18</c:f>
              <c:numCache>
                <c:formatCode>0.0</c:formatCode>
                <c:ptCount val="14"/>
                <c:pt idx="0">
                  <c:v>171.029</c:v>
                </c:pt>
                <c:pt idx="1">
                  <c:v>171.029</c:v>
                </c:pt>
                <c:pt idx="2">
                  <c:v>192.91399999999999</c:v>
                </c:pt>
                <c:pt idx="3">
                  <c:v>192.91399999999999</c:v>
                </c:pt>
                <c:pt idx="4">
                  <c:v>194.83799999999999</c:v>
                </c:pt>
                <c:pt idx="5">
                  <c:v>194.83799999999999</c:v>
                </c:pt>
                <c:pt idx="6">
                  <c:v>326.803</c:v>
                </c:pt>
                <c:pt idx="7">
                  <c:v>326.803</c:v>
                </c:pt>
                <c:pt idx="8">
                  <c:v>471.44600000000003</c:v>
                </c:pt>
                <c:pt idx="9">
                  <c:v>471.44600000000003</c:v>
                </c:pt>
              </c:numCache>
            </c:numRef>
          </c:xVal>
          <c:yVal>
            <c:numRef>
              <c:f>'A3'!$D$5:$D$18</c:f>
              <c:numCache>
                <c:formatCode>0.0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7F-4DFA-BF20-13CC602AA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 algn="ctr">
                  <a:defRPr sz="800"/>
                </a:pPr>
                <a:r>
                  <a:rPr lang="en-US" sz="800"/>
                  <a:t>Vs</a:t>
                </a:r>
                <a:r>
                  <a:rPr lang="en-US" sz="800" baseline="0"/>
                  <a:t> (m/s)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45771129326047355"/>
              <c:y val="6.728937321406851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8184"/>
        <c:crosses val="autoZero"/>
        <c:crossBetween val="midCat"/>
        <c:majorUnit val="100"/>
      </c:valAx>
      <c:valAx>
        <c:axId val="106238184"/>
        <c:scaling>
          <c:orientation val="maxMin"/>
          <c:max val="50"/>
        </c:scaling>
        <c:delete val="0"/>
        <c:axPos val="l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Profundidad (m)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779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0"/>
          <a:lstStyle/>
          <a:p>
            <a:pPr algn="ctr">
              <a:defRPr sz="1000"/>
            </a:pPr>
            <a:r>
              <a:rPr lang="en-US" sz="1000"/>
              <a:t>Geofono final</a:t>
            </a:r>
          </a:p>
        </c:rich>
      </c:tx>
      <c:layout>
        <c:manualLayout>
          <c:xMode val="edge"/>
          <c:yMode val="edge"/>
          <c:x val="0.35984790528233151"/>
          <c:y val="1.37049677363925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209537834602875"/>
          <c:y val="0.16156115485564304"/>
          <c:w val="0.76311281073846549"/>
          <c:h val="0.82060765482388542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'A4'!$E$5:$E$18</c:f>
              <c:numCache>
                <c:formatCode>0.0</c:formatCode>
                <c:ptCount val="14"/>
                <c:pt idx="0">
                  <c:v>167.4</c:v>
                </c:pt>
                <c:pt idx="1">
                  <c:v>167.4</c:v>
                </c:pt>
                <c:pt idx="2">
                  <c:v>191.4</c:v>
                </c:pt>
                <c:pt idx="3">
                  <c:v>191.4</c:v>
                </c:pt>
                <c:pt idx="4">
                  <c:v>192.31</c:v>
                </c:pt>
                <c:pt idx="5">
                  <c:v>192.31</c:v>
                </c:pt>
                <c:pt idx="6">
                  <c:v>338.262</c:v>
                </c:pt>
                <c:pt idx="7">
                  <c:v>338.262</c:v>
                </c:pt>
                <c:pt idx="8">
                  <c:v>461.96899999999999</c:v>
                </c:pt>
                <c:pt idx="9">
                  <c:v>461.96899999999999</c:v>
                </c:pt>
              </c:numCache>
            </c:numRef>
          </c:xVal>
          <c:yVal>
            <c:numRef>
              <c:f>'A3'!$D$5:$D$18</c:f>
              <c:numCache>
                <c:formatCode>0.0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6D-4BDD-AF7A-327A95934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 algn="ctr">
                  <a:defRPr sz="800"/>
                </a:pPr>
                <a:r>
                  <a:rPr lang="en-US" sz="800"/>
                  <a:t>Vs</a:t>
                </a:r>
                <a:r>
                  <a:rPr lang="en-US" sz="800" baseline="0"/>
                  <a:t> (m/s)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44614480874316942"/>
              <c:y val="6.3771213265384569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8184"/>
        <c:crosses val="autoZero"/>
        <c:crossBetween val="midCat"/>
        <c:majorUnit val="100"/>
      </c:valAx>
      <c:valAx>
        <c:axId val="106238184"/>
        <c:scaling>
          <c:orientation val="maxMin"/>
          <c:max val="50"/>
        </c:scaling>
        <c:delete val="0"/>
        <c:axPos val="l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Profundidad (m)</a:t>
                </a:r>
              </a:p>
            </c:rich>
          </c:tx>
          <c:layout>
            <c:manualLayout>
              <c:xMode val="edge"/>
              <c:yMode val="edge"/>
              <c:x val="0"/>
              <c:y val="0.4156745288302161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779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82822095834297"/>
          <c:y val="0.11198524841929006"/>
          <c:w val="0.79743990066214121"/>
          <c:h val="0.79809634013909048"/>
        </c:manualLayout>
      </c:layout>
      <c:scatterChart>
        <c:scatterStyle val="lineMarker"/>
        <c:varyColors val="0"/>
        <c:ser>
          <c:idx val="5"/>
          <c:order val="0"/>
          <c:tx>
            <c:strRef>
              <c:f>'Módulos elásticos'!$A$9:$B$9</c:f>
              <c:strCache>
                <c:ptCount val="1"/>
                <c:pt idx="0">
                  <c:v>G01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'Módulos elásticos'!$B$11:$B$24</c:f>
              <c:numCache>
                <c:formatCode>General</c:formatCode>
                <c:ptCount val="14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'Módulos elásticos'!$A$11:$A$24</c:f>
              <c:numCache>
                <c:formatCode>General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1B-4EE1-AD6F-1ECDD881554D}"/>
            </c:ext>
          </c:extLst>
        </c:ser>
        <c:ser>
          <c:idx val="3"/>
          <c:order val="1"/>
          <c:tx>
            <c:strRef>
              <c:f>'Módulos elásticos'!$C$9:$D$9</c:f>
              <c:strCache>
                <c:ptCount val="1"/>
                <c:pt idx="0">
                  <c:v>G12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'Módulos elásticos'!$D$11:$D$24</c:f>
              <c:numCache>
                <c:formatCode>General</c:formatCode>
                <c:ptCount val="14"/>
                <c:pt idx="0">
                  <c:v>171.029</c:v>
                </c:pt>
                <c:pt idx="1">
                  <c:v>171.029</c:v>
                </c:pt>
                <c:pt idx="2">
                  <c:v>192.91399999999999</c:v>
                </c:pt>
                <c:pt idx="3">
                  <c:v>192.91399999999999</c:v>
                </c:pt>
                <c:pt idx="4">
                  <c:v>194.83799999999999</c:v>
                </c:pt>
                <c:pt idx="5">
                  <c:v>194.83799999999999</c:v>
                </c:pt>
                <c:pt idx="6">
                  <c:v>326.803</c:v>
                </c:pt>
                <c:pt idx="7">
                  <c:v>326.803</c:v>
                </c:pt>
                <c:pt idx="8">
                  <c:v>471.44600000000003</c:v>
                </c:pt>
                <c:pt idx="9">
                  <c:v>471.44600000000003</c:v>
                </c:pt>
              </c:numCache>
            </c:numRef>
          </c:xVal>
          <c:yVal>
            <c:numRef>
              <c:f>'Módulos elásticos'!$C$11:$C$24</c:f>
              <c:numCache>
                <c:formatCode>General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1B-4EE1-AD6F-1ECDD881554D}"/>
            </c:ext>
          </c:extLst>
        </c:ser>
        <c:ser>
          <c:idx val="4"/>
          <c:order val="2"/>
          <c:tx>
            <c:strRef>
              <c:f>'Módulos elásticos'!$E$9:$F$9</c:f>
              <c:strCache>
                <c:ptCount val="1"/>
                <c:pt idx="0">
                  <c:v>G24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'Módulos elásticos'!$F$11:$F$24</c:f>
              <c:numCache>
                <c:formatCode>General</c:formatCode>
                <c:ptCount val="14"/>
                <c:pt idx="0">
                  <c:v>167.4</c:v>
                </c:pt>
                <c:pt idx="1">
                  <c:v>167.4</c:v>
                </c:pt>
                <c:pt idx="2">
                  <c:v>191.4</c:v>
                </c:pt>
                <c:pt idx="3">
                  <c:v>191.4</c:v>
                </c:pt>
                <c:pt idx="4">
                  <c:v>192.31</c:v>
                </c:pt>
                <c:pt idx="5">
                  <c:v>192.31</c:v>
                </c:pt>
                <c:pt idx="6">
                  <c:v>338.262</c:v>
                </c:pt>
                <c:pt idx="7">
                  <c:v>338.262</c:v>
                </c:pt>
                <c:pt idx="8">
                  <c:v>461.96899999999999</c:v>
                </c:pt>
                <c:pt idx="9">
                  <c:v>461.96899999999999</c:v>
                </c:pt>
              </c:numCache>
            </c:numRef>
          </c:xVal>
          <c:yVal>
            <c:numRef>
              <c:f>'Módulos elásticos'!$E$11:$E$24</c:f>
              <c:numCache>
                <c:formatCode>General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1B-4EE1-AD6F-1ECDD881554D}"/>
            </c:ext>
          </c:extLst>
        </c:ser>
        <c:ser>
          <c:idx val="1"/>
          <c:order val="3"/>
          <c:tx>
            <c:strRef>
              <c:f>'Módulos elásticos'!$I$9:$N$9</c:f>
              <c:strCache>
                <c:ptCount val="1"/>
                <c:pt idx="0">
                  <c:v>PERFIL PROMEDIO L01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'Módulos elásticos'!$J$11:$J$31</c:f>
              <c:numCache>
                <c:formatCode>0</c:formatCode>
                <c:ptCount val="21"/>
                <c:pt idx="0">
                  <c:v>167.53333333333333</c:v>
                </c:pt>
                <c:pt idx="1">
                  <c:v>167.53333333333333</c:v>
                </c:pt>
                <c:pt idx="2">
                  <c:v>194.92699999999999</c:v>
                </c:pt>
                <c:pt idx="3">
                  <c:v>194.92699999999999</c:v>
                </c:pt>
                <c:pt idx="4">
                  <c:v>196.40633333333335</c:v>
                </c:pt>
                <c:pt idx="5">
                  <c:v>196.40633333333335</c:v>
                </c:pt>
                <c:pt idx="6">
                  <c:v>328.34666666666664</c:v>
                </c:pt>
                <c:pt idx="7">
                  <c:v>328.34666666666664</c:v>
                </c:pt>
                <c:pt idx="8">
                  <c:v>467.92900000000003</c:v>
                </c:pt>
                <c:pt idx="9">
                  <c:v>467.92900000000003</c:v>
                </c:pt>
              </c:numCache>
            </c:numRef>
          </c:xVal>
          <c:yVal>
            <c:numRef>
              <c:f>'Módulos elásticos'!$I$11:$I$31</c:f>
              <c:numCache>
                <c:formatCode>0.0</c:formatCode>
                <c:ptCount val="21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16.23</c:v>
                </c:pt>
                <c:pt idx="6">
                  <c:v>16.23</c:v>
                </c:pt>
                <c:pt idx="7">
                  <c:v>26.86</c:v>
                </c:pt>
                <c:pt idx="8">
                  <c:v>26.86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1B-4EE1-AD6F-1ECDD8815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17928"/>
        <c:axId val="113223808"/>
      </c:scatterChart>
      <c:valAx>
        <c:axId val="113217928"/>
        <c:scaling>
          <c:orientation val="minMax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layout>
            <c:manualLayout>
              <c:xMode val="edge"/>
              <c:yMode val="edge"/>
              <c:x val="0.47150539847540596"/>
              <c:y val="1.9854436003718712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chemeClr val="tx1"/>
            </a:solidFill>
          </a:ln>
        </c:spPr>
        <c:crossAx val="113223808"/>
        <c:crosses val="autoZero"/>
        <c:crossBetween val="midCat"/>
      </c:valAx>
      <c:valAx>
        <c:axId val="113223808"/>
        <c:scaling>
          <c:orientation val="maxMin"/>
          <c:max val="5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>
            <a:solidFill>
              <a:schemeClr val="tx1"/>
            </a:solidFill>
          </a:ln>
        </c:spPr>
        <c:crossAx val="113217928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CO"/>
    </a:p>
  </c:txPr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2'!A1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A3'!A1"/><Relationship Id="rId2" Type="http://schemas.openxmlformats.org/officeDocument/2006/relationships/hyperlink" Target="#'A1'!A1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A4'!A1"/><Relationship Id="rId2" Type="http://schemas.openxmlformats.org/officeDocument/2006/relationships/hyperlink" Target="#'A1'!A1"/><Relationship Id="rId1" Type="http://schemas.openxmlformats.org/officeDocument/2006/relationships/chart" Target="../charts/chart4.xml"/><Relationship Id="rId4" Type="http://schemas.openxmlformats.org/officeDocument/2006/relationships/hyperlink" Target="#'A2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A5'!A1"/><Relationship Id="rId2" Type="http://schemas.openxmlformats.org/officeDocument/2006/relationships/hyperlink" Target="#'A1'!A1"/><Relationship Id="rId1" Type="http://schemas.openxmlformats.org/officeDocument/2006/relationships/chart" Target="../charts/chart5.xml"/><Relationship Id="rId4" Type="http://schemas.openxmlformats.org/officeDocument/2006/relationships/hyperlink" Target="#'A3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7.xml"/><Relationship Id="rId16" Type="http://schemas.openxmlformats.org/officeDocument/2006/relationships/chart" Target="../charts/chart20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chart" Target="../charts/chart10.xml"/><Relationship Id="rId15" Type="http://schemas.openxmlformats.org/officeDocument/2006/relationships/image" Target="../media/image2.png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Relationship Id="rId14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A7'!A1"/><Relationship Id="rId7" Type="http://schemas.openxmlformats.org/officeDocument/2006/relationships/chart" Target="../charts/chart23.xml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hyperlink" Target="#'A5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3.JPG"/><Relationship Id="rId4" Type="http://schemas.openxmlformats.org/officeDocument/2006/relationships/hyperlink" Target="#'A6 (3)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hyperlink" Target="#'A6 (3)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7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hyperlink" Target="#'A7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7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6.JPG"/><Relationship Id="rId4" Type="http://schemas.openxmlformats.org/officeDocument/2006/relationships/hyperlink" Target="#'A7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7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'A7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hyperlink" Target="#'A5'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'A8 (2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6 (5)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'A6 (5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714375</xdr:colOff>
      <xdr:row>0</xdr:row>
      <xdr:rowOff>0</xdr:rowOff>
    </xdr:from>
    <xdr:to>
      <xdr:col>4</xdr:col>
      <xdr:colOff>1035050</xdr:colOff>
      <xdr:row>0</xdr:row>
      <xdr:rowOff>609600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85975" y="0"/>
          <a:ext cx="3514725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106313</xdr:colOff>
      <xdr:row>13</xdr:row>
      <xdr:rowOff>17198</xdr:rowOff>
    </xdr:from>
    <xdr:to>
      <xdr:col>18</xdr:col>
      <xdr:colOff>284427</xdr:colOff>
      <xdr:row>37</xdr:row>
      <xdr:rowOff>66027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130968</xdr:colOff>
      <xdr:row>0</xdr:row>
      <xdr:rowOff>95251</xdr:rowOff>
    </xdr:from>
    <xdr:to>
      <xdr:col>12</xdr:col>
      <xdr:colOff>369094</xdr:colOff>
      <xdr:row>11</xdr:row>
      <xdr:rowOff>952499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822406" y="95251"/>
          <a:ext cx="4036219" cy="3940967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0</xdr:colOff>
      <xdr:row>1</xdr:row>
      <xdr:rowOff>33340</xdr:rowOff>
    </xdr:from>
    <xdr:to>
      <xdr:col>6</xdr:col>
      <xdr:colOff>47624</xdr:colOff>
      <xdr:row>6</xdr:row>
      <xdr:rowOff>1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914403"/>
          <a:ext cx="7643812" cy="812004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21431</xdr:colOff>
      <xdr:row>7</xdr:row>
      <xdr:rowOff>23812</xdr:rowOff>
    </xdr:from>
    <xdr:to>
      <xdr:col>6</xdr:col>
      <xdr:colOff>59531</xdr:colOff>
      <xdr:row>12</xdr:row>
      <xdr:rowOff>95248</xdr:rowOff>
    </xdr:to>
    <xdr:sp macro="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1431" y="1952625"/>
          <a:ext cx="7634288" cy="2405061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9526</xdr:colOff>
      <xdr:row>0</xdr:row>
      <xdr:rowOff>152402</xdr:rowOff>
    </xdr:from>
    <xdr:to>
      <xdr:col>18</xdr:col>
      <xdr:colOff>261938</xdr:colOff>
      <xdr:row>11</xdr:row>
      <xdr:rowOff>914401</xdr:rowOff>
    </xdr:to>
    <xdr:sp macro="" textlink="">
      <xdr:nvSpPr>
        <xdr:cNvPr id="17" name="Rectángulo redondead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2011026" y="152402"/>
          <a:ext cx="3288506" cy="3845718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0</xdr:row>
          <xdr:rowOff>257175</xdr:rowOff>
        </xdr:from>
        <xdr:to>
          <xdr:col>8</xdr:col>
          <xdr:colOff>552450</xdr:colOff>
          <xdr:row>0</xdr:row>
          <xdr:rowOff>581025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285750</xdr:rowOff>
        </xdr:from>
        <xdr:to>
          <xdr:col>11</xdr:col>
          <xdr:colOff>561975</xdr:colOff>
          <xdr:row>0</xdr:row>
          <xdr:rowOff>600075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0</xdr:row>
          <xdr:rowOff>695325</xdr:rowOff>
        </xdr:from>
        <xdr:to>
          <xdr:col>8</xdr:col>
          <xdr:colOff>552450</xdr:colOff>
          <xdr:row>2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3</xdr:row>
          <xdr:rowOff>9525</xdr:rowOff>
        </xdr:from>
        <xdr:to>
          <xdr:col>8</xdr:col>
          <xdr:colOff>571500</xdr:colOff>
          <xdr:row>5</xdr:row>
          <xdr:rowOff>28575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</xdr:colOff>
          <xdr:row>5</xdr:row>
          <xdr:rowOff>133350</xdr:rowOff>
        </xdr:from>
        <xdr:to>
          <xdr:col>8</xdr:col>
          <xdr:colOff>581025</xdr:colOff>
          <xdr:row>7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533400</xdr:colOff>
          <xdr:row>2</xdr:row>
          <xdr:rowOff>171450</xdr:rowOff>
        </xdr:from>
        <xdr:to>
          <xdr:col>16</xdr:col>
          <xdr:colOff>428625</xdr:colOff>
          <xdr:row>4</xdr:row>
          <xdr:rowOff>123825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Curva y Espectro Pasivo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695325</xdr:rowOff>
        </xdr:from>
        <xdr:to>
          <xdr:col>11</xdr:col>
          <xdr:colOff>552450</xdr:colOff>
          <xdr:row>2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3</xdr:row>
          <xdr:rowOff>38100</xdr:rowOff>
        </xdr:from>
        <xdr:to>
          <xdr:col>11</xdr:col>
          <xdr:colOff>542925</xdr:colOff>
          <xdr:row>5</xdr:row>
          <xdr:rowOff>57150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8</xdr:row>
          <xdr:rowOff>19050</xdr:rowOff>
        </xdr:from>
        <xdr:to>
          <xdr:col>8</xdr:col>
          <xdr:colOff>571500</xdr:colOff>
          <xdr:row>9</xdr:row>
          <xdr:rowOff>95250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0</xdr:row>
          <xdr:rowOff>323850</xdr:rowOff>
        </xdr:from>
        <xdr:to>
          <xdr:col>16</xdr:col>
          <xdr:colOff>428625</xdr:colOff>
          <xdr:row>0</xdr:row>
          <xdr:rowOff>638175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5</xdr:row>
          <xdr:rowOff>133350</xdr:rowOff>
        </xdr:from>
        <xdr:to>
          <xdr:col>11</xdr:col>
          <xdr:colOff>542925</xdr:colOff>
          <xdr:row>7</xdr:row>
          <xdr:rowOff>152400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Inversión Linea G01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8</xdr:row>
          <xdr:rowOff>0</xdr:rowOff>
        </xdr:from>
        <xdr:to>
          <xdr:col>11</xdr:col>
          <xdr:colOff>571500</xdr:colOff>
          <xdr:row>9</xdr:row>
          <xdr:rowOff>66675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Espectro de Energia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4</xdr:row>
          <xdr:rowOff>180975</xdr:rowOff>
        </xdr:from>
        <xdr:to>
          <xdr:col>16</xdr:col>
          <xdr:colOff>400050</xdr:colOff>
          <xdr:row>7</xdr:row>
          <xdr:rowOff>66675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Inversion y Ajuste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0</xdr:row>
          <xdr:rowOff>676275</xdr:rowOff>
        </xdr:from>
        <xdr:to>
          <xdr:col>16</xdr:col>
          <xdr:colOff>419100</xdr:colOff>
          <xdr:row>2</xdr:row>
          <xdr:rowOff>114300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PASIVOS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1166812</xdr:colOff>
      <xdr:row>11</xdr:row>
      <xdr:rowOff>71438</xdr:rowOff>
    </xdr:from>
    <xdr:to>
      <xdr:col>10</xdr:col>
      <xdr:colOff>159886</xdr:colOff>
      <xdr:row>11</xdr:row>
      <xdr:rowOff>519113</xdr:rowOff>
    </xdr:to>
    <xdr:sp macro="" textlink="">
      <xdr:nvSpPr>
        <xdr:cNvPr id="31" name="Rectángulo redondeado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9036843" y="3155157"/>
          <a:ext cx="1398137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SIGUIENTE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123824</xdr:colOff>
      <xdr:row>4</xdr:row>
      <xdr:rowOff>66675</xdr:rowOff>
    </xdr:from>
    <xdr:to>
      <xdr:col>8</xdr:col>
      <xdr:colOff>371474</xdr:colOff>
      <xdr:row>25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40004</xdr:colOff>
      <xdr:row>0</xdr:row>
      <xdr:rowOff>38100</xdr:rowOff>
    </xdr:from>
    <xdr:to>
      <xdr:col>12</xdr:col>
      <xdr:colOff>419100</xdr:colOff>
      <xdr:row>21</xdr:row>
      <xdr:rowOff>123825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847725</xdr:colOff>
      <xdr:row>2</xdr:row>
      <xdr:rowOff>123825</xdr:rowOff>
    </xdr:from>
    <xdr:to>
      <xdr:col>14</xdr:col>
      <xdr:colOff>419100</xdr:colOff>
      <xdr:row>4</xdr:row>
      <xdr:rowOff>180975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572750" y="10001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INICIO</a:t>
          </a:r>
        </a:p>
      </xdr:txBody>
    </xdr:sp>
    <xdr:clientData/>
  </xdr:twoCellAnchor>
  <xdr:twoCellAnchor>
    <xdr:from>
      <xdr:col>12</xdr:col>
      <xdr:colOff>847725</xdr:colOff>
      <xdr:row>5</xdr:row>
      <xdr:rowOff>76200</xdr:rowOff>
    </xdr:from>
    <xdr:to>
      <xdr:col>14</xdr:col>
      <xdr:colOff>419100</xdr:colOff>
      <xdr:row>7</xdr:row>
      <xdr:rowOff>142875</xdr:rowOff>
    </xdr:to>
    <xdr:sp macro="[0]!Vsprofundidad" textlink="">
      <xdr:nvSpPr>
        <xdr:cNvPr id="14" name="Rectángulo redondead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0572750" y="15335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GENERAR VS</a:t>
          </a:r>
        </a:p>
      </xdr:txBody>
    </xdr:sp>
    <xdr:clientData/>
  </xdr:twoCellAnchor>
  <xdr:twoCellAnchor>
    <xdr:from>
      <xdr:col>12</xdr:col>
      <xdr:colOff>857250</xdr:colOff>
      <xdr:row>8</xdr:row>
      <xdr:rowOff>19050</xdr:rowOff>
    </xdr:from>
    <xdr:to>
      <xdr:col>14</xdr:col>
      <xdr:colOff>428625</xdr:colOff>
      <xdr:row>10</xdr:row>
      <xdr:rowOff>85725</xdr:rowOff>
    </xdr:to>
    <xdr:sp macro="[0]!GUARDAR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0582275" y="20478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GUARDAR</a:t>
          </a:r>
        </a:p>
      </xdr:txBody>
    </xdr:sp>
    <xdr:clientData/>
  </xdr:twoCellAnchor>
  <xdr:twoCellAnchor>
    <xdr:from>
      <xdr:col>12</xdr:col>
      <xdr:colOff>866775</xdr:colOff>
      <xdr:row>13</xdr:row>
      <xdr:rowOff>66675</xdr:rowOff>
    </xdr:from>
    <xdr:to>
      <xdr:col>14</xdr:col>
      <xdr:colOff>438150</xdr:colOff>
      <xdr:row>15</xdr:row>
      <xdr:rowOff>133350</xdr:rowOff>
    </xdr:to>
    <xdr:sp macro="" textlink="">
      <xdr:nvSpPr>
        <xdr:cNvPr id="16" name="Rectángulo redondead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648825" y="304800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SIGUIENTE</a:t>
          </a:r>
        </a:p>
      </xdr:txBody>
    </xdr:sp>
    <xdr:clientData/>
  </xdr:twoCellAnchor>
  <xdr:twoCellAnchor>
    <xdr:from>
      <xdr:col>12</xdr:col>
      <xdr:colOff>857250</xdr:colOff>
      <xdr:row>10</xdr:row>
      <xdr:rowOff>133350</xdr:rowOff>
    </xdr:from>
    <xdr:to>
      <xdr:col>14</xdr:col>
      <xdr:colOff>428625</xdr:colOff>
      <xdr:row>13</xdr:row>
      <xdr:rowOff>9525</xdr:rowOff>
    </xdr:to>
    <xdr:sp macro="" textlink="">
      <xdr:nvSpPr>
        <xdr:cNvPr id="7" name="Rectángulo redonde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639300" y="25431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ATRAS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278129</xdr:colOff>
      <xdr:row>0</xdr:row>
      <xdr:rowOff>47625</xdr:rowOff>
    </xdr:from>
    <xdr:to>
      <xdr:col>12</xdr:col>
      <xdr:colOff>657225</xdr:colOff>
      <xdr:row>21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104775</xdr:colOff>
      <xdr:row>3</xdr:row>
      <xdr:rowOff>161925</xdr:rowOff>
    </xdr:from>
    <xdr:to>
      <xdr:col>14</xdr:col>
      <xdr:colOff>590550</xdr:colOff>
      <xdr:row>6</xdr:row>
      <xdr:rowOff>28575</xdr:rowOff>
    </xdr:to>
    <xdr:sp macro="" textlink="">
      <xdr:nvSpPr>
        <xdr:cNvPr id="7" name="Rectángulo redonde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0744200" y="10382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104775</xdr:colOff>
      <xdr:row>6</xdr:row>
      <xdr:rowOff>114300</xdr:rowOff>
    </xdr:from>
    <xdr:to>
      <xdr:col>14</xdr:col>
      <xdr:colOff>590550</xdr:colOff>
      <xdr:row>8</xdr:row>
      <xdr:rowOff>180975</xdr:rowOff>
    </xdr:to>
    <xdr:sp macro="[0]!Vsprofundidad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0744200" y="15716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GENERAR VS</a:t>
          </a:r>
        </a:p>
      </xdr:txBody>
    </xdr:sp>
    <xdr:clientData/>
  </xdr:twoCellAnchor>
  <xdr:twoCellAnchor>
    <xdr:from>
      <xdr:col>13</xdr:col>
      <xdr:colOff>114300</xdr:colOff>
      <xdr:row>9</xdr:row>
      <xdr:rowOff>57150</xdr:rowOff>
    </xdr:from>
    <xdr:to>
      <xdr:col>14</xdr:col>
      <xdr:colOff>600075</xdr:colOff>
      <xdr:row>11</xdr:row>
      <xdr:rowOff>123825</xdr:rowOff>
    </xdr:to>
    <xdr:sp macro="[0]!GUARDAR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0753725" y="20859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152400</xdr:colOff>
      <xdr:row>14</xdr:row>
      <xdr:rowOff>85725</xdr:rowOff>
    </xdr:from>
    <xdr:to>
      <xdr:col>14</xdr:col>
      <xdr:colOff>638175</xdr:colOff>
      <xdr:row>16</xdr:row>
      <xdr:rowOff>152400</xdr:rowOff>
    </xdr:to>
    <xdr:sp macro="" textlink="">
      <xdr:nvSpPr>
        <xdr:cNvPr id="10" name="Rectángulo redondead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0477500" y="306705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133350</xdr:colOff>
      <xdr:row>11</xdr:row>
      <xdr:rowOff>161925</xdr:rowOff>
    </xdr:from>
    <xdr:to>
      <xdr:col>14</xdr:col>
      <xdr:colOff>619125</xdr:colOff>
      <xdr:row>14</xdr:row>
      <xdr:rowOff>38100</xdr:rowOff>
    </xdr:to>
    <xdr:sp macro="" textlink="">
      <xdr:nvSpPr>
        <xdr:cNvPr id="11" name="Rectángulo redondead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0458450" y="257175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240029</xdr:colOff>
      <xdr:row>0</xdr:row>
      <xdr:rowOff>76200</xdr:rowOff>
    </xdr:from>
    <xdr:to>
      <xdr:col>12</xdr:col>
      <xdr:colOff>619125</xdr:colOff>
      <xdr:row>21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9525</xdr:colOff>
      <xdr:row>4</xdr:row>
      <xdr:rowOff>152400</xdr:rowOff>
    </xdr:from>
    <xdr:to>
      <xdr:col>14</xdr:col>
      <xdr:colOff>495300</xdr:colOff>
      <xdr:row>7</xdr:row>
      <xdr:rowOff>28575</xdr:rowOff>
    </xdr:to>
    <xdr:sp macro="" textlink="">
      <xdr:nvSpPr>
        <xdr:cNvPr id="7" name="Rectángulo redonde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0648950" y="12287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9525</xdr:colOff>
      <xdr:row>7</xdr:row>
      <xdr:rowOff>114300</xdr:rowOff>
    </xdr:from>
    <xdr:to>
      <xdr:col>14</xdr:col>
      <xdr:colOff>495300</xdr:colOff>
      <xdr:row>9</xdr:row>
      <xdr:rowOff>180975</xdr:rowOff>
    </xdr:to>
    <xdr:sp macro="[0]!Vsprofundidad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0648950" y="17621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GENERAR VS</a:t>
          </a:r>
        </a:p>
      </xdr:txBody>
    </xdr:sp>
    <xdr:clientData/>
  </xdr:twoCellAnchor>
  <xdr:twoCellAnchor>
    <xdr:from>
      <xdr:col>13</xdr:col>
      <xdr:colOff>19050</xdr:colOff>
      <xdr:row>10</xdr:row>
      <xdr:rowOff>57150</xdr:rowOff>
    </xdr:from>
    <xdr:to>
      <xdr:col>14</xdr:col>
      <xdr:colOff>504825</xdr:colOff>
      <xdr:row>12</xdr:row>
      <xdr:rowOff>123825</xdr:rowOff>
    </xdr:to>
    <xdr:sp macro="[0]!GUARDAR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0658475" y="22764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28575</xdr:colOff>
      <xdr:row>15</xdr:row>
      <xdr:rowOff>123825</xdr:rowOff>
    </xdr:from>
    <xdr:to>
      <xdr:col>14</xdr:col>
      <xdr:colOff>514350</xdr:colOff>
      <xdr:row>18</xdr:row>
      <xdr:rowOff>0</xdr:rowOff>
    </xdr:to>
    <xdr:sp macro="" textlink="">
      <xdr:nvSpPr>
        <xdr:cNvPr id="10" name="Rectángulo redondead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353675" y="329565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28575</xdr:colOff>
      <xdr:row>12</xdr:row>
      <xdr:rowOff>171450</xdr:rowOff>
    </xdr:from>
    <xdr:to>
      <xdr:col>14</xdr:col>
      <xdr:colOff>514350</xdr:colOff>
      <xdr:row>15</xdr:row>
      <xdr:rowOff>47625</xdr:rowOff>
    </xdr:to>
    <xdr:sp macro="" textlink="">
      <xdr:nvSpPr>
        <xdr:cNvPr id="11" name="Rectángulo redondead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0353675" y="27717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171450</xdr:rowOff>
    </xdr:from>
    <xdr:to>
      <xdr:col>4</xdr:col>
      <xdr:colOff>79002</xdr:colOff>
      <xdr:row>25</xdr:row>
      <xdr:rowOff>8686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171450</xdr:colOff>
      <xdr:row>3</xdr:row>
      <xdr:rowOff>85725</xdr:rowOff>
    </xdr:from>
    <xdr:to>
      <xdr:col>7</xdr:col>
      <xdr:colOff>285750</xdr:colOff>
      <xdr:row>24</xdr:row>
      <xdr:rowOff>113461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286164</xdr:colOff>
      <xdr:row>3</xdr:row>
      <xdr:rowOff>161925</xdr:rowOff>
    </xdr:from>
    <xdr:to>
      <xdr:col>12</xdr:col>
      <xdr:colOff>19464</xdr:colOff>
      <xdr:row>24</xdr:row>
      <xdr:rowOff>189661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154594</xdr:colOff>
      <xdr:row>3</xdr:row>
      <xdr:rowOff>155761</xdr:rowOff>
    </xdr:from>
    <xdr:to>
      <xdr:col>15</xdr:col>
      <xdr:colOff>268894</xdr:colOff>
      <xdr:row>24</xdr:row>
      <xdr:rowOff>135872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101413</xdr:colOff>
      <xdr:row>2</xdr:row>
      <xdr:rowOff>150719</xdr:rowOff>
    </xdr:from>
    <xdr:to>
      <xdr:col>26</xdr:col>
      <xdr:colOff>104215</xdr:colOff>
      <xdr:row>23</xdr:row>
      <xdr:rowOff>178455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215713</xdr:colOff>
      <xdr:row>1</xdr:row>
      <xdr:rowOff>184336</xdr:rowOff>
    </xdr:from>
    <xdr:to>
      <xdr:col>27</xdr:col>
      <xdr:colOff>330013</xdr:colOff>
      <xdr:row>22</xdr:row>
      <xdr:rowOff>167249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164580</xdr:colOff>
      <xdr:row>3</xdr:row>
      <xdr:rowOff>173131</xdr:rowOff>
    </xdr:from>
    <xdr:to>
      <xdr:col>30</xdr:col>
      <xdr:colOff>278880</xdr:colOff>
      <xdr:row>25</xdr:row>
      <xdr:rowOff>10367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239197</xdr:colOff>
      <xdr:row>7</xdr:row>
      <xdr:rowOff>61073</xdr:rowOff>
    </xdr:from>
    <xdr:to>
      <xdr:col>33</xdr:col>
      <xdr:colOff>353497</xdr:colOff>
      <xdr:row>28</xdr:row>
      <xdr:rowOff>88809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336225</xdr:colOff>
      <xdr:row>9</xdr:row>
      <xdr:rowOff>16249</xdr:rowOff>
    </xdr:from>
    <xdr:to>
      <xdr:col>35</xdr:col>
      <xdr:colOff>450525</xdr:colOff>
      <xdr:row>30</xdr:row>
      <xdr:rowOff>43985</xdr:rowOff>
    </xdr:to>
    <xdr:graphicFrame macro="">
      <xdr:nvGraphicFramePr>
        <xdr:cNvPr id="10" name="9 Gráfico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123825</xdr:colOff>
      <xdr:row>26</xdr:row>
      <xdr:rowOff>171450</xdr:rowOff>
    </xdr:from>
    <xdr:to>
      <xdr:col>21</xdr:col>
      <xdr:colOff>126627</xdr:colOff>
      <xdr:row>48</xdr:row>
      <xdr:rowOff>8686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47625</xdr:colOff>
      <xdr:row>26</xdr:row>
      <xdr:rowOff>171450</xdr:rowOff>
    </xdr:from>
    <xdr:to>
      <xdr:col>24</xdr:col>
      <xdr:colOff>161925</xdr:colOff>
      <xdr:row>48</xdr:row>
      <xdr:rowOff>8686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86139</xdr:colOff>
      <xdr:row>26</xdr:row>
      <xdr:rowOff>171450</xdr:rowOff>
    </xdr:from>
    <xdr:to>
      <xdr:col>27</xdr:col>
      <xdr:colOff>200439</xdr:colOff>
      <xdr:row>48</xdr:row>
      <xdr:rowOff>8686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127139</xdr:colOff>
      <xdr:row>26</xdr:row>
      <xdr:rowOff>171450</xdr:rowOff>
    </xdr:from>
    <xdr:to>
      <xdr:col>30</xdr:col>
      <xdr:colOff>241439</xdr:colOff>
      <xdr:row>48</xdr:row>
      <xdr:rowOff>8686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168137</xdr:colOff>
      <xdr:row>26</xdr:row>
      <xdr:rowOff>171450</xdr:rowOff>
    </xdr:from>
    <xdr:to>
      <xdr:col>33</xdr:col>
      <xdr:colOff>282437</xdr:colOff>
      <xdr:row>48</xdr:row>
      <xdr:rowOff>8686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345041</xdr:colOff>
      <xdr:row>29</xdr:row>
      <xdr:rowOff>0</xdr:rowOff>
    </xdr:from>
    <xdr:to>
      <xdr:col>15</xdr:col>
      <xdr:colOff>1263</xdr:colOff>
      <xdr:row>42</xdr:row>
      <xdr:rowOff>164989</xdr:rowOff>
    </xdr:to>
    <xdr:pic>
      <xdr:nvPicPr>
        <xdr:cNvPr id="16" name="15 Imagen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41" y="5676900"/>
          <a:ext cx="4990222" cy="2641489"/>
        </a:xfrm>
        <a:prstGeom prst="rect">
          <a:avLst/>
        </a:prstGeom>
      </xdr:spPr>
    </xdr:pic>
    <xdr:clientData/>
  </xdr:twoCellAnchor>
  <xdr:twoCellAnchor>
    <xdr:from>
      <xdr:col>16</xdr:col>
      <xdr:colOff>224117</xdr:colOff>
      <xdr:row>3</xdr:row>
      <xdr:rowOff>168089</xdr:rowOff>
    </xdr:from>
    <xdr:to>
      <xdr:col>19</xdr:col>
      <xdr:colOff>338417</xdr:colOff>
      <xdr:row>24</xdr:row>
      <xdr:rowOff>148200</xdr:rowOff>
    </xdr:to>
    <xdr:graphicFrame macro="">
      <xdr:nvGraphicFramePr>
        <xdr:cNvPr id="17" name="4 Gráfico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5093"/>
        </a:xfrm>
        <a:prstGeom prst="rect">
          <a:avLst/>
        </a:prstGeom>
      </xdr:spPr>
    </xdr:pic>
    <xdr:clientData/>
  </xdr:twoCellAnchor>
  <xdr:twoCellAnchor>
    <xdr:from>
      <xdr:col>2</xdr:col>
      <xdr:colOff>709030</xdr:colOff>
      <xdr:row>0</xdr:row>
      <xdr:rowOff>114646</xdr:rowOff>
    </xdr:from>
    <xdr:to>
      <xdr:col>5</xdr:col>
      <xdr:colOff>101812</xdr:colOff>
      <xdr:row>1</xdr:row>
      <xdr:rowOff>138458</xdr:rowOff>
    </xdr:to>
    <xdr:sp macro="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2409923" y="114646"/>
          <a:ext cx="1667119" cy="1987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729334</xdr:colOff>
      <xdr:row>1</xdr:row>
      <xdr:rowOff>73233</xdr:rowOff>
    </xdr:from>
    <xdr:to>
      <xdr:col>6</xdr:col>
      <xdr:colOff>758111</xdr:colOff>
      <xdr:row>2</xdr:row>
      <xdr:rowOff>106913</xdr:rowOff>
    </xdr:to>
    <xdr:sp macro="" textlink="">
      <xdr:nvSpPr>
        <xdr:cNvPr id="15" name="14 CuadroTexto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2430227" y="248182"/>
          <a:ext cx="3061226" cy="1794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DOS Y PERFIL BIDIMENSIONAL</a:t>
          </a:r>
          <a:endParaRPr lang="es-ES" sz="900" b="1" i="1"/>
        </a:p>
      </xdr:txBody>
    </xdr:sp>
    <xdr:clientData/>
  </xdr:twoCellAnchor>
  <xdr:twoCellAnchor>
    <xdr:from>
      <xdr:col>13</xdr:col>
      <xdr:colOff>243322</xdr:colOff>
      <xdr:row>0</xdr:row>
      <xdr:rowOff>123825</xdr:rowOff>
    </xdr:from>
    <xdr:to>
      <xdr:col>15</xdr:col>
      <xdr:colOff>50224</xdr:colOff>
      <xdr:row>3</xdr:row>
      <xdr:rowOff>127288</xdr:rowOff>
    </xdr:to>
    <xdr:sp macro="" textlink="">
      <xdr:nvSpPr>
        <xdr:cNvPr id="12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9625447" y="12382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259707</xdr:colOff>
      <xdr:row>4</xdr:row>
      <xdr:rowOff>62079</xdr:rowOff>
    </xdr:from>
    <xdr:to>
      <xdr:col>15</xdr:col>
      <xdr:colOff>66609</xdr:colOff>
      <xdr:row>8</xdr:row>
      <xdr:rowOff>1865</xdr:rowOff>
    </xdr:to>
    <xdr:sp macro="[0]!GUARDAR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9641832" y="66215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247718</xdr:colOff>
      <xdr:row>11</xdr:row>
      <xdr:rowOff>63544</xdr:rowOff>
    </xdr:from>
    <xdr:to>
      <xdr:col>15</xdr:col>
      <xdr:colOff>54620</xdr:colOff>
      <xdr:row>13</xdr:row>
      <xdr:rowOff>130219</xdr:rowOff>
    </xdr:to>
    <xdr:sp macro="" textlink="">
      <xdr:nvSpPr>
        <xdr:cNvPr id="17" name="Rectángulo redondead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9629843" y="17589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8</xdr:row>
      <xdr:rowOff>84792</xdr:rowOff>
    </xdr:from>
    <xdr:to>
      <xdr:col>15</xdr:col>
      <xdr:colOff>62680</xdr:colOff>
      <xdr:row>10</xdr:row>
      <xdr:rowOff>151467</xdr:rowOff>
    </xdr:to>
    <xdr:sp macro="" textlink="">
      <xdr:nvSpPr>
        <xdr:cNvPr id="13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9637903" y="12087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>
    <xdr:from>
      <xdr:col>0</xdr:col>
      <xdr:colOff>410350</xdr:colOff>
      <xdr:row>6</xdr:row>
      <xdr:rowOff>36155</xdr:rowOff>
    </xdr:from>
    <xdr:to>
      <xdr:col>3</xdr:col>
      <xdr:colOff>147345</xdr:colOff>
      <xdr:row>23</xdr:row>
      <xdr:rowOff>165230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163479</xdr:colOff>
      <xdr:row>6</xdr:row>
      <xdr:rowOff>46654</xdr:rowOff>
    </xdr:from>
    <xdr:to>
      <xdr:col>7</xdr:col>
      <xdr:colOff>85142</xdr:colOff>
      <xdr:row>23</xdr:row>
      <xdr:rowOff>116633</xdr:rowOff>
    </xdr:to>
    <xdr:graphicFrame macro="">
      <xdr:nvGraphicFramePr>
        <xdr:cNvPr id="8" name="8 Gráfico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719234</xdr:colOff>
      <xdr:row>6</xdr:row>
      <xdr:rowOff>37711</xdr:rowOff>
    </xdr:from>
    <xdr:to>
      <xdr:col>10</xdr:col>
      <xdr:colOff>320157</xdr:colOff>
      <xdr:row>23</xdr:row>
      <xdr:rowOff>106914</xdr:rowOff>
    </xdr:to>
    <xdr:graphicFrame macro="">
      <xdr:nvGraphicFramePr>
        <xdr:cNvPr id="9" name="9 Gráfico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65316</xdr:colOff>
      <xdr:row>5</xdr:row>
      <xdr:rowOff>76201</xdr:rowOff>
    </xdr:from>
    <xdr:to>
      <xdr:col>18</xdr:col>
      <xdr:colOff>685801</xdr:colOff>
      <xdr:row>36</xdr:row>
      <xdr:rowOff>25583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66675</xdr:colOff>
      <xdr:row>0</xdr:row>
      <xdr:rowOff>0</xdr:rowOff>
    </xdr:from>
    <xdr:to>
      <xdr:col>9</xdr:col>
      <xdr:colOff>381000</xdr:colOff>
      <xdr:row>2</xdr:row>
      <xdr:rowOff>68803</xdr:rowOff>
    </xdr:to>
    <xdr:pic>
      <xdr:nvPicPr>
        <xdr:cNvPr id="3" name="1 Imagen" descr="logo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33975" y="0"/>
          <a:ext cx="2209800" cy="381223"/>
        </a:xfrm>
        <a:prstGeom prst="rect">
          <a:avLst/>
        </a:prstGeom>
      </xdr:spPr>
    </xdr:pic>
    <xdr:clientData/>
  </xdr:twoCellAnchor>
  <xdr:twoCellAnchor>
    <xdr:from>
      <xdr:col>9</xdr:col>
      <xdr:colOff>876300</xdr:colOff>
      <xdr:row>0</xdr:row>
      <xdr:rowOff>123825</xdr:rowOff>
    </xdr:from>
    <xdr:to>
      <xdr:col>11</xdr:col>
      <xdr:colOff>678657</xdr:colOff>
      <xdr:row>1</xdr:row>
      <xdr:rowOff>154231</xdr:rowOff>
    </xdr:to>
    <xdr:sp macro="" textlink="">
      <xdr:nvSpPr>
        <xdr:cNvPr id="4" name="13 CuadroTexto">
          <a:extLst>
            <a:ext uri="{FF2B5EF4-FFF2-40B4-BE49-F238E27FC236}">
              <a16:creationId xmlns:a16="http://schemas.microsoft.com/office/drawing/2014/main" id="{84566D1F-996F-41A5-9A63-AD63AC52B0A1}"/>
            </a:ext>
          </a:extLst>
        </xdr:cNvPr>
        <xdr:cNvSpPr txBox="1"/>
      </xdr:nvSpPr>
      <xdr:spPr>
        <a:xfrm>
          <a:off x="7839075" y="123825"/>
          <a:ext cx="1678782" cy="1923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9</xdr:col>
      <xdr:colOff>877166</xdr:colOff>
      <xdr:row>1</xdr:row>
      <xdr:rowOff>97948</xdr:rowOff>
    </xdr:from>
    <xdr:to>
      <xdr:col>13</xdr:col>
      <xdr:colOff>438150</xdr:colOff>
      <xdr:row>2</xdr:row>
      <xdr:rowOff>142875</xdr:rowOff>
    </xdr:to>
    <xdr:sp macro="" textlink="">
      <xdr:nvSpPr>
        <xdr:cNvPr id="5" name="14 CuadroTexto">
          <a:extLst>
            <a:ext uri="{FF2B5EF4-FFF2-40B4-BE49-F238E27FC236}">
              <a16:creationId xmlns:a16="http://schemas.microsoft.com/office/drawing/2014/main" id="{881EAA66-CA01-449A-AFF5-CCBF84D77180}"/>
            </a:ext>
          </a:extLst>
        </xdr:cNvPr>
        <xdr:cNvSpPr txBox="1"/>
      </xdr:nvSpPr>
      <xdr:spPr>
        <a:xfrm>
          <a:off x="7839941" y="259873"/>
          <a:ext cx="2989984" cy="2068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PARAMETROS GEOTECNICOS</a:t>
          </a:r>
          <a:endParaRPr lang="es-ES" sz="900" b="1" i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2529753" y="176647"/>
          <a:ext cx="31566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- </a:t>
          </a:r>
          <a:r>
            <a:rPr lang="es-ES" sz="1100" b="1" i="1" baseline="0"/>
            <a:t>ESPECTRO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8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9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340096</xdr:colOff>
      <xdr:row>10</xdr:row>
      <xdr:rowOff>109700</xdr:rowOff>
    </xdr:from>
    <xdr:to>
      <xdr:col>10</xdr:col>
      <xdr:colOff>904193</xdr:colOff>
      <xdr:row>32</xdr:row>
      <xdr:rowOff>11901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0096" y="1805150"/>
          <a:ext cx="8679397" cy="40932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 -</a:t>
          </a:r>
          <a:r>
            <a:rPr lang="es-ES" sz="1100" b="1" i="1" baseline="0"/>
            <a:t>ESPECTRO 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396205</xdr:colOff>
      <xdr:row>9</xdr:row>
      <xdr:rowOff>175490</xdr:rowOff>
    </xdr:from>
    <xdr:to>
      <xdr:col>10</xdr:col>
      <xdr:colOff>809703</xdr:colOff>
      <xdr:row>31</xdr:row>
      <xdr:rowOff>17659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6205" y="1680440"/>
          <a:ext cx="8528798" cy="40331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- </a:t>
          </a:r>
          <a:r>
            <a:rPr lang="es-ES" sz="1100" b="1" i="1" baseline="0"/>
            <a:t>ESPECTRO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2529754" y="176647"/>
          <a:ext cx="25184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050" b="1" i="1"/>
            <a:t>RRD -</a:t>
          </a:r>
          <a:r>
            <a:rPr lang="es-ES" sz="1050" b="1" i="1" baseline="0"/>
            <a:t> LINEAS SISMICAS PERFILES DE Vs</a:t>
          </a:r>
          <a:endParaRPr lang="es-ES" sz="105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12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319957</xdr:colOff>
      <xdr:row>10</xdr:row>
      <xdr:rowOff>32096</xdr:rowOff>
    </xdr:from>
    <xdr:to>
      <xdr:col>10</xdr:col>
      <xdr:colOff>829049</xdr:colOff>
      <xdr:row>31</xdr:row>
      <xdr:rowOff>114706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9957" y="1727546"/>
          <a:ext cx="8624392" cy="408311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329739</xdr:colOff>
      <xdr:row>9</xdr:row>
      <xdr:rowOff>43721</xdr:rowOff>
    </xdr:from>
    <xdr:to>
      <xdr:col>10</xdr:col>
      <xdr:colOff>780125</xdr:colOff>
      <xdr:row>30</xdr:row>
      <xdr:rowOff>102999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29739" y="1548671"/>
          <a:ext cx="8565686" cy="405977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4928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5</xdr:col>
      <xdr:colOff>131836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2529754" y="176647"/>
          <a:ext cx="1793082" cy="1698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DOS</a:t>
          </a:r>
          <a:endParaRPr lang="es-ES" sz="900" b="1" i="1"/>
        </a:p>
      </xdr:txBody>
    </xdr:sp>
    <xdr:clientData/>
  </xdr:twoCellAnchor>
  <xdr:twoCellAnchor>
    <xdr:from>
      <xdr:col>13</xdr:col>
      <xdr:colOff>243322</xdr:colOff>
      <xdr:row>0</xdr:row>
      <xdr:rowOff>123825</xdr:rowOff>
    </xdr:from>
    <xdr:to>
      <xdr:col>15</xdr:col>
      <xdr:colOff>50224</xdr:colOff>
      <xdr:row>3</xdr:row>
      <xdr:rowOff>127288</xdr:rowOff>
    </xdr:to>
    <xdr:sp macro="" textlink="">
      <xdr:nvSpPr>
        <xdr:cNvPr id="8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10085822" y="123825"/>
          <a:ext cx="1407102" cy="46701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259707</xdr:colOff>
      <xdr:row>4</xdr:row>
      <xdr:rowOff>62079</xdr:rowOff>
    </xdr:from>
    <xdr:to>
      <xdr:col>15</xdr:col>
      <xdr:colOff>66609</xdr:colOff>
      <xdr:row>7</xdr:row>
      <xdr:rowOff>1865</xdr:rowOff>
    </xdr:to>
    <xdr:sp macro="[0]!GUARDAR" textlink="">
      <xdr:nvSpPr>
        <xdr:cNvPr id="9" name="Rectángulo redondeado 15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10102207" y="671679"/>
          <a:ext cx="1407102" cy="45413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247718</xdr:colOff>
      <xdr:row>10</xdr:row>
      <xdr:rowOff>63544</xdr:rowOff>
    </xdr:from>
    <xdr:to>
      <xdr:col>15</xdr:col>
      <xdr:colOff>54620</xdr:colOff>
      <xdr:row>12</xdr:row>
      <xdr:rowOff>130219</xdr:rowOff>
    </xdr:to>
    <xdr:sp macro="" textlink="">
      <xdr:nvSpPr>
        <xdr:cNvPr id="10" name="Rectángulo redondead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10090218" y="1739944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84792</xdr:rowOff>
    </xdr:from>
    <xdr:to>
      <xdr:col>15</xdr:col>
      <xdr:colOff>62680</xdr:colOff>
      <xdr:row>9</xdr:row>
      <xdr:rowOff>151467</xdr:rowOff>
    </xdr:to>
    <xdr:sp macro="" textlink="">
      <xdr:nvSpPr>
        <xdr:cNvPr id="11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0098278" y="1208742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488949</xdr:colOff>
      <xdr:row>5</xdr:row>
      <xdr:rowOff>165100</xdr:rowOff>
    </xdr:from>
    <xdr:to>
      <xdr:col>10</xdr:col>
      <xdr:colOff>923453</xdr:colOff>
      <xdr:row>38</xdr:row>
      <xdr:rowOff>50800</xdr:rowOff>
    </xdr:to>
    <xdr:pic>
      <xdr:nvPicPr>
        <xdr:cNvPr id="14" name="Imagen 13" descr="Pantalla de computadora&#10;&#10;Descripción generada automáticamente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t="3413" b="3634"/>
        <a:stretch/>
      </xdr:blipFill>
      <xdr:spPr>
        <a:xfrm>
          <a:off x="488949" y="920750"/>
          <a:ext cx="8949854" cy="596265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26307</xdr:colOff>
      <xdr:row>1</xdr:row>
      <xdr:rowOff>115608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756682" cy="287058"/>
        </a:xfrm>
        <a:prstGeom prst="rect">
          <a:avLst/>
        </a:prstGeom>
      </xdr:spPr>
    </xdr:pic>
    <xdr:clientData/>
  </xdr:twoCellAnchor>
  <xdr:twoCellAnchor>
    <xdr:from>
      <xdr:col>1</xdr:col>
      <xdr:colOff>719138</xdr:colOff>
      <xdr:row>0</xdr:row>
      <xdr:rowOff>85293</xdr:rowOff>
    </xdr:from>
    <xdr:to>
      <xdr:col>4</xdr:col>
      <xdr:colOff>114641</xdr:colOff>
      <xdr:row>1</xdr:row>
      <xdr:rowOff>109105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1709738" y="85293"/>
          <a:ext cx="1795803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1</xdr:col>
      <xdr:colOff>729529</xdr:colOff>
      <xdr:row>1</xdr:row>
      <xdr:rowOff>24247</xdr:rowOff>
    </xdr:from>
    <xdr:to>
      <xdr:col>4</xdr:col>
      <xdr:colOff>122311</xdr:colOff>
      <xdr:row>2</xdr:row>
      <xdr:rowOff>48059</xdr:rowOff>
    </xdr:to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720129" y="195697"/>
          <a:ext cx="1793082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</a:t>
          </a:r>
          <a:r>
            <a:rPr lang="es-ES" sz="900" b="1" i="1" baseline="0"/>
            <a:t> -  LINEAS SISMICAS - FOTOS</a:t>
          </a:r>
          <a:endParaRPr lang="es-ES" sz="900" b="1" i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47625</xdr:colOff>
      <xdr:row>2</xdr:row>
      <xdr:rowOff>41413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2524992" y="177838"/>
          <a:ext cx="3297164" cy="179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INVERSIÓN Y AJUSTE PASIVOS</a:t>
          </a:r>
          <a:endParaRPr lang="es-ES" sz="900" b="1" i="1"/>
        </a:p>
      </xdr:txBody>
    </xdr:sp>
    <xdr:clientData/>
  </xdr:twoCellAnchor>
  <xdr:twoCellAnchor>
    <xdr:from>
      <xdr:col>13</xdr:col>
      <xdr:colOff>250606</xdr:colOff>
      <xdr:row>1</xdr:row>
      <xdr:rowOff>33618</xdr:rowOff>
    </xdr:from>
    <xdr:to>
      <xdr:col>14</xdr:col>
      <xdr:colOff>786989</xdr:colOff>
      <xdr:row>4</xdr:row>
      <xdr:rowOff>60988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10078165" y="201706"/>
          <a:ext cx="1332000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223848</xdr:colOff>
      <xdr:row>4</xdr:row>
      <xdr:rowOff>130434</xdr:rowOff>
    </xdr:from>
    <xdr:to>
      <xdr:col>14</xdr:col>
      <xdr:colOff>760231</xdr:colOff>
      <xdr:row>9</xdr:row>
      <xdr:rowOff>101037</xdr:rowOff>
    </xdr:to>
    <xdr:sp macro="[0]!GUARDAR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0051407" y="735552"/>
          <a:ext cx="1332000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221383</xdr:colOff>
      <xdr:row>12</xdr:row>
      <xdr:rowOff>136943</xdr:rowOff>
    </xdr:from>
    <xdr:to>
      <xdr:col>14</xdr:col>
      <xdr:colOff>757766</xdr:colOff>
      <xdr:row>15</xdr:row>
      <xdr:rowOff>13118</xdr:rowOff>
    </xdr:to>
    <xdr:sp macro="" textlink="">
      <xdr:nvSpPr>
        <xdr:cNvPr id="7" name="Rectángulo redondead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10048942" y="1806619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214876</xdr:colOff>
      <xdr:row>9</xdr:row>
      <xdr:rowOff>178922</xdr:rowOff>
    </xdr:from>
    <xdr:to>
      <xdr:col>14</xdr:col>
      <xdr:colOff>751259</xdr:colOff>
      <xdr:row>12</xdr:row>
      <xdr:rowOff>55097</xdr:rowOff>
    </xdr:to>
    <xdr:sp macro="" textlink="">
      <xdr:nvSpPr>
        <xdr:cNvPr id="8" name="Rectángulo redondead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10042435" y="1277098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1</xdr:col>
      <xdr:colOff>0</xdr:colOff>
      <xdr:row>10</xdr:row>
      <xdr:rowOff>56030</xdr:rowOff>
    </xdr:from>
    <xdr:to>
      <xdr:col>9</xdr:col>
      <xdr:colOff>469035</xdr:colOff>
      <xdr:row>32</xdr:row>
      <xdr:rowOff>117736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1294" y="1344706"/>
          <a:ext cx="6822770" cy="425270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86845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428625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 txBox="1"/>
      </xdr:nvSpPr>
      <xdr:spPr>
        <a:xfrm>
          <a:off x="2524992" y="177838"/>
          <a:ext cx="3678164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CURVA DE DISPERSIÓN Y ESPECTRO DE ENERGÍA PARA EL SPAC</a:t>
          </a:r>
          <a:endParaRPr lang="es-ES" sz="900" b="1" i="1"/>
        </a:p>
      </xdr:txBody>
    </xdr:sp>
    <xdr:clientData/>
  </xdr:twoCellAnchor>
  <xdr:twoCellAnchor>
    <xdr:from>
      <xdr:col>13</xdr:col>
      <xdr:colOff>338572</xdr:colOff>
      <xdr:row>0</xdr:row>
      <xdr:rowOff>161925</xdr:rowOff>
    </xdr:from>
    <xdr:to>
      <xdr:col>15</xdr:col>
      <xdr:colOff>145474</xdr:colOff>
      <xdr:row>4</xdr:row>
      <xdr:rowOff>26250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8777722" y="161925"/>
          <a:ext cx="1330902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345432</xdr:colOff>
      <xdr:row>4</xdr:row>
      <xdr:rowOff>81129</xdr:rowOff>
    </xdr:from>
    <xdr:to>
      <xdr:col>15</xdr:col>
      <xdr:colOff>152334</xdr:colOff>
      <xdr:row>9</xdr:row>
      <xdr:rowOff>68540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8784582" y="6812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342968</xdr:colOff>
      <xdr:row>12</xdr:row>
      <xdr:rowOff>82594</xdr:rowOff>
    </xdr:from>
    <xdr:to>
      <xdr:col>15</xdr:col>
      <xdr:colOff>149870</xdr:colOff>
      <xdr:row>14</xdr:row>
      <xdr:rowOff>149269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8782118" y="173041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351028</xdr:colOff>
      <xdr:row>9</xdr:row>
      <xdr:rowOff>141942</xdr:rowOff>
    </xdr:from>
    <xdr:to>
      <xdr:col>15</xdr:col>
      <xdr:colOff>157930</xdr:colOff>
      <xdr:row>12</xdr:row>
      <xdr:rowOff>18117</xdr:rowOff>
    </xdr:to>
    <xdr:sp macro="" textlink="">
      <xdr:nvSpPr>
        <xdr:cNvPr id="13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/>
      </xdr:nvSpPr>
      <xdr:spPr>
        <a:xfrm>
          <a:off x="8790178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1102179</xdr:colOff>
      <xdr:row>12</xdr:row>
      <xdr:rowOff>0</xdr:rowOff>
    </xdr:from>
    <xdr:to>
      <xdr:col>9</xdr:col>
      <xdr:colOff>400199</xdr:colOff>
      <xdr:row>34</xdr:row>
      <xdr:rowOff>61706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02179" y="1687286"/>
          <a:ext cx="6822770" cy="42527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jeoprobe\Users\CAMILO\Desktop\SINYA%20V.3\SINYA%20V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O5%20Pruebas%20y%20ensayos\RO5-2%20Informe%20ensayos%20de%20geof&#237;sica\RO5-2-DOS-0202%20Termotasajero%20(Sipi-Solingral)\Informaci&#243;n%20de%20referencia\Termotasajero%20-%20An&#225;lisis\L01\ANALISIS\L01%20-%20tablas%20J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OORDENADA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s"/>
      <sheetName val="Vp"/>
    </sheetNames>
    <sheetDataSet>
      <sheetData sheetId="0">
        <row r="59">
          <cell r="A59" t="str">
            <v>Inicial</v>
          </cell>
          <cell r="J59" t="str">
            <v>1/4L</v>
          </cell>
          <cell r="V59" t="str">
            <v>Final</v>
          </cell>
        </row>
        <row r="79">
          <cell r="A79" t="str">
            <v>Medio</v>
          </cell>
          <cell r="J79" t="str">
            <v>3/4L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delOasis_1" connectionId="1" xr16:uid="{00000000-0016-0000-03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delOasis_1" connectionId="2" xr16:uid="{00000000-0016-0000-04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delOasis_1" connectionId="3" xr16:uid="{00000000-0016-0000-0500-000002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4:B62" totalsRowShown="0" headerRowDxfId="27" dataDxfId="25" headerRowBorderDxfId="26">
  <autoFilter ref="A14:B62" xr:uid="{00000000-0009-0000-0100-000001000000}"/>
  <tableColumns count="2">
    <tableColumn id="1" xr3:uid="{00000000-0010-0000-0000-000001000000}" name="Columna1" dataDxfId="24"/>
    <tableColumn id="2" xr3:uid="{00000000-0010-0000-0000-000002000000}" name="Columna2" dataDxfId="23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D14:D204" totalsRowShown="0" headerRowDxfId="22" dataDxfId="21">
  <autoFilter ref="D14:D204" xr:uid="{00000000-0009-0000-0100-000003000000}"/>
  <tableColumns count="1">
    <tableColumn id="1" xr3:uid="{00000000-0010-0000-0100-000001000000}" name="Z" dataDxfId="2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363"/>
  <sheetViews>
    <sheetView zoomScale="80" zoomScaleNormal="80" workbookViewId="0">
      <selection activeCell="F10" sqref="F10"/>
    </sheetView>
  </sheetViews>
  <sheetFormatPr defaultColWidth="9.140625" defaultRowHeight="12.75" x14ac:dyDescent="0.2"/>
  <cols>
    <col min="1" max="1" width="20.5703125" style="28" customWidth="1"/>
    <col min="2" max="2" width="29.85546875" style="28" customWidth="1"/>
    <col min="3" max="3" width="4" style="28" customWidth="1"/>
    <col min="4" max="4" width="14" style="28" customWidth="1"/>
    <col min="5" max="5" width="24.140625" style="28" customWidth="1"/>
    <col min="6" max="6" width="23" style="28" customWidth="1"/>
    <col min="7" max="7" width="2.7109375" style="28" customWidth="1"/>
    <col min="8" max="8" width="17.85546875" style="28" bestFit="1" customWidth="1"/>
    <col min="9" max="256" width="9.140625" style="28"/>
    <col min="257" max="257" width="20.5703125" style="28" customWidth="1"/>
    <col min="258" max="258" width="28.42578125" style="28" customWidth="1"/>
    <col min="259" max="259" width="4" style="28" customWidth="1"/>
    <col min="260" max="260" width="14" style="28" customWidth="1"/>
    <col min="261" max="261" width="24.140625" style="28" customWidth="1"/>
    <col min="262" max="262" width="23" style="28" customWidth="1"/>
    <col min="263" max="263" width="9.140625" style="28"/>
    <col min="264" max="264" width="17.85546875" style="28" bestFit="1" customWidth="1"/>
    <col min="265" max="512" width="9.140625" style="28"/>
    <col min="513" max="513" width="20.5703125" style="28" customWidth="1"/>
    <col min="514" max="514" width="28.42578125" style="28" customWidth="1"/>
    <col min="515" max="515" width="4" style="28" customWidth="1"/>
    <col min="516" max="516" width="14" style="28" customWidth="1"/>
    <col min="517" max="517" width="24.140625" style="28" customWidth="1"/>
    <col min="518" max="518" width="23" style="28" customWidth="1"/>
    <col min="519" max="519" width="9.140625" style="28"/>
    <col min="520" max="520" width="17.85546875" style="28" bestFit="1" customWidth="1"/>
    <col min="521" max="768" width="9.140625" style="28"/>
    <col min="769" max="769" width="20.5703125" style="28" customWidth="1"/>
    <col min="770" max="770" width="28.42578125" style="28" customWidth="1"/>
    <col min="771" max="771" width="4" style="28" customWidth="1"/>
    <col min="772" max="772" width="14" style="28" customWidth="1"/>
    <col min="773" max="773" width="24.140625" style="28" customWidth="1"/>
    <col min="774" max="774" width="23" style="28" customWidth="1"/>
    <col min="775" max="775" width="9.140625" style="28"/>
    <col min="776" max="776" width="17.85546875" style="28" bestFit="1" customWidth="1"/>
    <col min="777" max="1024" width="9.140625" style="28"/>
    <col min="1025" max="1025" width="20.5703125" style="28" customWidth="1"/>
    <col min="1026" max="1026" width="28.42578125" style="28" customWidth="1"/>
    <col min="1027" max="1027" width="4" style="28" customWidth="1"/>
    <col min="1028" max="1028" width="14" style="28" customWidth="1"/>
    <col min="1029" max="1029" width="24.140625" style="28" customWidth="1"/>
    <col min="1030" max="1030" width="23" style="28" customWidth="1"/>
    <col min="1031" max="1031" width="9.140625" style="28"/>
    <col min="1032" max="1032" width="17.85546875" style="28" bestFit="1" customWidth="1"/>
    <col min="1033" max="1280" width="9.140625" style="28"/>
    <col min="1281" max="1281" width="20.5703125" style="28" customWidth="1"/>
    <col min="1282" max="1282" width="28.42578125" style="28" customWidth="1"/>
    <col min="1283" max="1283" width="4" style="28" customWidth="1"/>
    <col min="1284" max="1284" width="14" style="28" customWidth="1"/>
    <col min="1285" max="1285" width="24.140625" style="28" customWidth="1"/>
    <col min="1286" max="1286" width="23" style="28" customWidth="1"/>
    <col min="1287" max="1287" width="9.140625" style="28"/>
    <col min="1288" max="1288" width="17.85546875" style="28" bestFit="1" customWidth="1"/>
    <col min="1289" max="1536" width="9.140625" style="28"/>
    <col min="1537" max="1537" width="20.5703125" style="28" customWidth="1"/>
    <col min="1538" max="1538" width="28.42578125" style="28" customWidth="1"/>
    <col min="1539" max="1539" width="4" style="28" customWidth="1"/>
    <col min="1540" max="1540" width="14" style="28" customWidth="1"/>
    <col min="1541" max="1541" width="24.140625" style="28" customWidth="1"/>
    <col min="1542" max="1542" width="23" style="28" customWidth="1"/>
    <col min="1543" max="1543" width="9.140625" style="28"/>
    <col min="1544" max="1544" width="17.85546875" style="28" bestFit="1" customWidth="1"/>
    <col min="1545" max="1792" width="9.140625" style="28"/>
    <col min="1793" max="1793" width="20.5703125" style="28" customWidth="1"/>
    <col min="1794" max="1794" width="28.42578125" style="28" customWidth="1"/>
    <col min="1795" max="1795" width="4" style="28" customWidth="1"/>
    <col min="1796" max="1796" width="14" style="28" customWidth="1"/>
    <col min="1797" max="1797" width="24.140625" style="28" customWidth="1"/>
    <col min="1798" max="1798" width="23" style="28" customWidth="1"/>
    <col min="1799" max="1799" width="9.140625" style="28"/>
    <col min="1800" max="1800" width="17.85546875" style="28" bestFit="1" customWidth="1"/>
    <col min="1801" max="2048" width="9.140625" style="28"/>
    <col min="2049" max="2049" width="20.5703125" style="28" customWidth="1"/>
    <col min="2050" max="2050" width="28.42578125" style="28" customWidth="1"/>
    <col min="2051" max="2051" width="4" style="28" customWidth="1"/>
    <col min="2052" max="2052" width="14" style="28" customWidth="1"/>
    <col min="2053" max="2053" width="24.140625" style="28" customWidth="1"/>
    <col min="2054" max="2054" width="23" style="28" customWidth="1"/>
    <col min="2055" max="2055" width="9.140625" style="28"/>
    <col min="2056" max="2056" width="17.85546875" style="28" bestFit="1" customWidth="1"/>
    <col min="2057" max="2304" width="9.140625" style="28"/>
    <col min="2305" max="2305" width="20.5703125" style="28" customWidth="1"/>
    <col min="2306" max="2306" width="28.42578125" style="28" customWidth="1"/>
    <col min="2307" max="2307" width="4" style="28" customWidth="1"/>
    <col min="2308" max="2308" width="14" style="28" customWidth="1"/>
    <col min="2309" max="2309" width="24.140625" style="28" customWidth="1"/>
    <col min="2310" max="2310" width="23" style="28" customWidth="1"/>
    <col min="2311" max="2311" width="9.140625" style="28"/>
    <col min="2312" max="2312" width="17.85546875" style="28" bestFit="1" customWidth="1"/>
    <col min="2313" max="2560" width="9.140625" style="28"/>
    <col min="2561" max="2561" width="20.5703125" style="28" customWidth="1"/>
    <col min="2562" max="2562" width="28.42578125" style="28" customWidth="1"/>
    <col min="2563" max="2563" width="4" style="28" customWidth="1"/>
    <col min="2564" max="2564" width="14" style="28" customWidth="1"/>
    <col min="2565" max="2565" width="24.140625" style="28" customWidth="1"/>
    <col min="2566" max="2566" width="23" style="28" customWidth="1"/>
    <col min="2567" max="2567" width="9.140625" style="28"/>
    <col min="2568" max="2568" width="17.85546875" style="28" bestFit="1" customWidth="1"/>
    <col min="2569" max="2816" width="9.140625" style="28"/>
    <col min="2817" max="2817" width="20.5703125" style="28" customWidth="1"/>
    <col min="2818" max="2818" width="28.42578125" style="28" customWidth="1"/>
    <col min="2819" max="2819" width="4" style="28" customWidth="1"/>
    <col min="2820" max="2820" width="14" style="28" customWidth="1"/>
    <col min="2821" max="2821" width="24.140625" style="28" customWidth="1"/>
    <col min="2822" max="2822" width="23" style="28" customWidth="1"/>
    <col min="2823" max="2823" width="9.140625" style="28"/>
    <col min="2824" max="2824" width="17.85546875" style="28" bestFit="1" customWidth="1"/>
    <col min="2825" max="3072" width="9.140625" style="28"/>
    <col min="3073" max="3073" width="20.5703125" style="28" customWidth="1"/>
    <col min="3074" max="3074" width="28.42578125" style="28" customWidth="1"/>
    <col min="3075" max="3075" width="4" style="28" customWidth="1"/>
    <col min="3076" max="3076" width="14" style="28" customWidth="1"/>
    <col min="3077" max="3077" width="24.140625" style="28" customWidth="1"/>
    <col min="3078" max="3078" width="23" style="28" customWidth="1"/>
    <col min="3079" max="3079" width="9.140625" style="28"/>
    <col min="3080" max="3080" width="17.85546875" style="28" bestFit="1" customWidth="1"/>
    <col min="3081" max="3328" width="9.140625" style="28"/>
    <col min="3329" max="3329" width="20.5703125" style="28" customWidth="1"/>
    <col min="3330" max="3330" width="28.42578125" style="28" customWidth="1"/>
    <col min="3331" max="3331" width="4" style="28" customWidth="1"/>
    <col min="3332" max="3332" width="14" style="28" customWidth="1"/>
    <col min="3333" max="3333" width="24.140625" style="28" customWidth="1"/>
    <col min="3334" max="3334" width="23" style="28" customWidth="1"/>
    <col min="3335" max="3335" width="9.140625" style="28"/>
    <col min="3336" max="3336" width="17.85546875" style="28" bestFit="1" customWidth="1"/>
    <col min="3337" max="3584" width="9.140625" style="28"/>
    <col min="3585" max="3585" width="20.5703125" style="28" customWidth="1"/>
    <col min="3586" max="3586" width="28.42578125" style="28" customWidth="1"/>
    <col min="3587" max="3587" width="4" style="28" customWidth="1"/>
    <col min="3588" max="3588" width="14" style="28" customWidth="1"/>
    <col min="3589" max="3589" width="24.140625" style="28" customWidth="1"/>
    <col min="3590" max="3590" width="23" style="28" customWidth="1"/>
    <col min="3591" max="3591" width="9.140625" style="28"/>
    <col min="3592" max="3592" width="17.85546875" style="28" bestFit="1" customWidth="1"/>
    <col min="3593" max="3840" width="9.140625" style="28"/>
    <col min="3841" max="3841" width="20.5703125" style="28" customWidth="1"/>
    <col min="3842" max="3842" width="28.42578125" style="28" customWidth="1"/>
    <col min="3843" max="3843" width="4" style="28" customWidth="1"/>
    <col min="3844" max="3844" width="14" style="28" customWidth="1"/>
    <col min="3845" max="3845" width="24.140625" style="28" customWidth="1"/>
    <col min="3846" max="3846" width="23" style="28" customWidth="1"/>
    <col min="3847" max="3847" width="9.140625" style="28"/>
    <col min="3848" max="3848" width="17.85546875" style="28" bestFit="1" customWidth="1"/>
    <col min="3849" max="4096" width="9.140625" style="28"/>
    <col min="4097" max="4097" width="20.5703125" style="28" customWidth="1"/>
    <col min="4098" max="4098" width="28.42578125" style="28" customWidth="1"/>
    <col min="4099" max="4099" width="4" style="28" customWidth="1"/>
    <col min="4100" max="4100" width="14" style="28" customWidth="1"/>
    <col min="4101" max="4101" width="24.140625" style="28" customWidth="1"/>
    <col min="4102" max="4102" width="23" style="28" customWidth="1"/>
    <col min="4103" max="4103" width="9.140625" style="28"/>
    <col min="4104" max="4104" width="17.85546875" style="28" bestFit="1" customWidth="1"/>
    <col min="4105" max="4352" width="9.140625" style="28"/>
    <col min="4353" max="4353" width="20.5703125" style="28" customWidth="1"/>
    <col min="4354" max="4354" width="28.42578125" style="28" customWidth="1"/>
    <col min="4355" max="4355" width="4" style="28" customWidth="1"/>
    <col min="4356" max="4356" width="14" style="28" customWidth="1"/>
    <col min="4357" max="4357" width="24.140625" style="28" customWidth="1"/>
    <col min="4358" max="4358" width="23" style="28" customWidth="1"/>
    <col min="4359" max="4359" width="9.140625" style="28"/>
    <col min="4360" max="4360" width="17.85546875" style="28" bestFit="1" customWidth="1"/>
    <col min="4361" max="4608" width="9.140625" style="28"/>
    <col min="4609" max="4609" width="20.5703125" style="28" customWidth="1"/>
    <col min="4610" max="4610" width="28.42578125" style="28" customWidth="1"/>
    <col min="4611" max="4611" width="4" style="28" customWidth="1"/>
    <col min="4612" max="4612" width="14" style="28" customWidth="1"/>
    <col min="4613" max="4613" width="24.140625" style="28" customWidth="1"/>
    <col min="4614" max="4614" width="23" style="28" customWidth="1"/>
    <col min="4615" max="4615" width="9.140625" style="28"/>
    <col min="4616" max="4616" width="17.85546875" style="28" bestFit="1" customWidth="1"/>
    <col min="4617" max="4864" width="9.140625" style="28"/>
    <col min="4865" max="4865" width="20.5703125" style="28" customWidth="1"/>
    <col min="4866" max="4866" width="28.42578125" style="28" customWidth="1"/>
    <col min="4867" max="4867" width="4" style="28" customWidth="1"/>
    <col min="4868" max="4868" width="14" style="28" customWidth="1"/>
    <col min="4869" max="4869" width="24.140625" style="28" customWidth="1"/>
    <col min="4870" max="4870" width="23" style="28" customWidth="1"/>
    <col min="4871" max="4871" width="9.140625" style="28"/>
    <col min="4872" max="4872" width="17.85546875" style="28" bestFit="1" customWidth="1"/>
    <col min="4873" max="5120" width="9.140625" style="28"/>
    <col min="5121" max="5121" width="20.5703125" style="28" customWidth="1"/>
    <col min="5122" max="5122" width="28.42578125" style="28" customWidth="1"/>
    <col min="5123" max="5123" width="4" style="28" customWidth="1"/>
    <col min="5124" max="5124" width="14" style="28" customWidth="1"/>
    <col min="5125" max="5125" width="24.140625" style="28" customWidth="1"/>
    <col min="5126" max="5126" width="23" style="28" customWidth="1"/>
    <col min="5127" max="5127" width="9.140625" style="28"/>
    <col min="5128" max="5128" width="17.85546875" style="28" bestFit="1" customWidth="1"/>
    <col min="5129" max="5376" width="9.140625" style="28"/>
    <col min="5377" max="5377" width="20.5703125" style="28" customWidth="1"/>
    <col min="5378" max="5378" width="28.42578125" style="28" customWidth="1"/>
    <col min="5379" max="5379" width="4" style="28" customWidth="1"/>
    <col min="5380" max="5380" width="14" style="28" customWidth="1"/>
    <col min="5381" max="5381" width="24.140625" style="28" customWidth="1"/>
    <col min="5382" max="5382" width="23" style="28" customWidth="1"/>
    <col min="5383" max="5383" width="9.140625" style="28"/>
    <col min="5384" max="5384" width="17.85546875" style="28" bestFit="1" customWidth="1"/>
    <col min="5385" max="5632" width="9.140625" style="28"/>
    <col min="5633" max="5633" width="20.5703125" style="28" customWidth="1"/>
    <col min="5634" max="5634" width="28.42578125" style="28" customWidth="1"/>
    <col min="5635" max="5635" width="4" style="28" customWidth="1"/>
    <col min="5636" max="5636" width="14" style="28" customWidth="1"/>
    <col min="5637" max="5637" width="24.140625" style="28" customWidth="1"/>
    <col min="5638" max="5638" width="23" style="28" customWidth="1"/>
    <col min="5639" max="5639" width="9.140625" style="28"/>
    <col min="5640" max="5640" width="17.85546875" style="28" bestFit="1" customWidth="1"/>
    <col min="5641" max="5888" width="9.140625" style="28"/>
    <col min="5889" max="5889" width="20.5703125" style="28" customWidth="1"/>
    <col min="5890" max="5890" width="28.42578125" style="28" customWidth="1"/>
    <col min="5891" max="5891" width="4" style="28" customWidth="1"/>
    <col min="5892" max="5892" width="14" style="28" customWidth="1"/>
    <col min="5893" max="5893" width="24.140625" style="28" customWidth="1"/>
    <col min="5894" max="5894" width="23" style="28" customWidth="1"/>
    <col min="5895" max="5895" width="9.140625" style="28"/>
    <col min="5896" max="5896" width="17.85546875" style="28" bestFit="1" customWidth="1"/>
    <col min="5897" max="6144" width="9.140625" style="28"/>
    <col min="6145" max="6145" width="20.5703125" style="28" customWidth="1"/>
    <col min="6146" max="6146" width="28.42578125" style="28" customWidth="1"/>
    <col min="6147" max="6147" width="4" style="28" customWidth="1"/>
    <col min="6148" max="6148" width="14" style="28" customWidth="1"/>
    <col min="6149" max="6149" width="24.140625" style="28" customWidth="1"/>
    <col min="6150" max="6150" width="23" style="28" customWidth="1"/>
    <col min="6151" max="6151" width="9.140625" style="28"/>
    <col min="6152" max="6152" width="17.85546875" style="28" bestFit="1" customWidth="1"/>
    <col min="6153" max="6400" width="9.140625" style="28"/>
    <col min="6401" max="6401" width="20.5703125" style="28" customWidth="1"/>
    <col min="6402" max="6402" width="28.42578125" style="28" customWidth="1"/>
    <col min="6403" max="6403" width="4" style="28" customWidth="1"/>
    <col min="6404" max="6404" width="14" style="28" customWidth="1"/>
    <col min="6405" max="6405" width="24.140625" style="28" customWidth="1"/>
    <col min="6406" max="6406" width="23" style="28" customWidth="1"/>
    <col min="6407" max="6407" width="9.140625" style="28"/>
    <col min="6408" max="6408" width="17.85546875" style="28" bestFit="1" customWidth="1"/>
    <col min="6409" max="6656" width="9.140625" style="28"/>
    <col min="6657" max="6657" width="20.5703125" style="28" customWidth="1"/>
    <col min="6658" max="6658" width="28.42578125" style="28" customWidth="1"/>
    <col min="6659" max="6659" width="4" style="28" customWidth="1"/>
    <col min="6660" max="6660" width="14" style="28" customWidth="1"/>
    <col min="6661" max="6661" width="24.140625" style="28" customWidth="1"/>
    <col min="6662" max="6662" width="23" style="28" customWidth="1"/>
    <col min="6663" max="6663" width="9.140625" style="28"/>
    <col min="6664" max="6664" width="17.85546875" style="28" bestFit="1" customWidth="1"/>
    <col min="6665" max="6912" width="9.140625" style="28"/>
    <col min="6913" max="6913" width="20.5703125" style="28" customWidth="1"/>
    <col min="6914" max="6914" width="28.42578125" style="28" customWidth="1"/>
    <col min="6915" max="6915" width="4" style="28" customWidth="1"/>
    <col min="6916" max="6916" width="14" style="28" customWidth="1"/>
    <col min="6917" max="6917" width="24.140625" style="28" customWidth="1"/>
    <col min="6918" max="6918" width="23" style="28" customWidth="1"/>
    <col min="6919" max="6919" width="9.140625" style="28"/>
    <col min="6920" max="6920" width="17.85546875" style="28" bestFit="1" customWidth="1"/>
    <col min="6921" max="7168" width="9.140625" style="28"/>
    <col min="7169" max="7169" width="20.5703125" style="28" customWidth="1"/>
    <col min="7170" max="7170" width="28.42578125" style="28" customWidth="1"/>
    <col min="7171" max="7171" width="4" style="28" customWidth="1"/>
    <col min="7172" max="7172" width="14" style="28" customWidth="1"/>
    <col min="7173" max="7173" width="24.140625" style="28" customWidth="1"/>
    <col min="7174" max="7174" width="23" style="28" customWidth="1"/>
    <col min="7175" max="7175" width="9.140625" style="28"/>
    <col min="7176" max="7176" width="17.85546875" style="28" bestFit="1" customWidth="1"/>
    <col min="7177" max="7424" width="9.140625" style="28"/>
    <col min="7425" max="7425" width="20.5703125" style="28" customWidth="1"/>
    <col min="7426" max="7426" width="28.42578125" style="28" customWidth="1"/>
    <col min="7427" max="7427" width="4" style="28" customWidth="1"/>
    <col min="7428" max="7428" width="14" style="28" customWidth="1"/>
    <col min="7429" max="7429" width="24.140625" style="28" customWidth="1"/>
    <col min="7430" max="7430" width="23" style="28" customWidth="1"/>
    <col min="7431" max="7431" width="9.140625" style="28"/>
    <col min="7432" max="7432" width="17.85546875" style="28" bestFit="1" customWidth="1"/>
    <col min="7433" max="7680" width="9.140625" style="28"/>
    <col min="7681" max="7681" width="20.5703125" style="28" customWidth="1"/>
    <col min="7682" max="7682" width="28.42578125" style="28" customWidth="1"/>
    <col min="7683" max="7683" width="4" style="28" customWidth="1"/>
    <col min="7684" max="7684" width="14" style="28" customWidth="1"/>
    <col min="7685" max="7685" width="24.140625" style="28" customWidth="1"/>
    <col min="7686" max="7686" width="23" style="28" customWidth="1"/>
    <col min="7687" max="7687" width="9.140625" style="28"/>
    <col min="7688" max="7688" width="17.85546875" style="28" bestFit="1" customWidth="1"/>
    <col min="7689" max="7936" width="9.140625" style="28"/>
    <col min="7937" max="7937" width="20.5703125" style="28" customWidth="1"/>
    <col min="7938" max="7938" width="28.42578125" style="28" customWidth="1"/>
    <col min="7939" max="7939" width="4" style="28" customWidth="1"/>
    <col min="7940" max="7940" width="14" style="28" customWidth="1"/>
    <col min="7941" max="7941" width="24.140625" style="28" customWidth="1"/>
    <col min="7942" max="7942" width="23" style="28" customWidth="1"/>
    <col min="7943" max="7943" width="9.140625" style="28"/>
    <col min="7944" max="7944" width="17.85546875" style="28" bestFit="1" customWidth="1"/>
    <col min="7945" max="8192" width="9.140625" style="28"/>
    <col min="8193" max="8193" width="20.5703125" style="28" customWidth="1"/>
    <col min="8194" max="8194" width="28.42578125" style="28" customWidth="1"/>
    <col min="8195" max="8195" width="4" style="28" customWidth="1"/>
    <col min="8196" max="8196" width="14" style="28" customWidth="1"/>
    <col min="8197" max="8197" width="24.140625" style="28" customWidth="1"/>
    <col min="8198" max="8198" width="23" style="28" customWidth="1"/>
    <col min="8199" max="8199" width="9.140625" style="28"/>
    <col min="8200" max="8200" width="17.85546875" style="28" bestFit="1" customWidth="1"/>
    <col min="8201" max="8448" width="9.140625" style="28"/>
    <col min="8449" max="8449" width="20.5703125" style="28" customWidth="1"/>
    <col min="8450" max="8450" width="28.42578125" style="28" customWidth="1"/>
    <col min="8451" max="8451" width="4" style="28" customWidth="1"/>
    <col min="8452" max="8452" width="14" style="28" customWidth="1"/>
    <col min="8453" max="8453" width="24.140625" style="28" customWidth="1"/>
    <col min="8454" max="8454" width="23" style="28" customWidth="1"/>
    <col min="8455" max="8455" width="9.140625" style="28"/>
    <col min="8456" max="8456" width="17.85546875" style="28" bestFit="1" customWidth="1"/>
    <col min="8457" max="8704" width="9.140625" style="28"/>
    <col min="8705" max="8705" width="20.5703125" style="28" customWidth="1"/>
    <col min="8706" max="8706" width="28.42578125" style="28" customWidth="1"/>
    <col min="8707" max="8707" width="4" style="28" customWidth="1"/>
    <col min="8708" max="8708" width="14" style="28" customWidth="1"/>
    <col min="8709" max="8709" width="24.140625" style="28" customWidth="1"/>
    <col min="8710" max="8710" width="23" style="28" customWidth="1"/>
    <col min="8711" max="8711" width="9.140625" style="28"/>
    <col min="8712" max="8712" width="17.85546875" style="28" bestFit="1" customWidth="1"/>
    <col min="8713" max="8960" width="9.140625" style="28"/>
    <col min="8961" max="8961" width="20.5703125" style="28" customWidth="1"/>
    <col min="8962" max="8962" width="28.42578125" style="28" customWidth="1"/>
    <col min="8963" max="8963" width="4" style="28" customWidth="1"/>
    <col min="8964" max="8964" width="14" style="28" customWidth="1"/>
    <col min="8965" max="8965" width="24.140625" style="28" customWidth="1"/>
    <col min="8966" max="8966" width="23" style="28" customWidth="1"/>
    <col min="8967" max="8967" width="9.140625" style="28"/>
    <col min="8968" max="8968" width="17.85546875" style="28" bestFit="1" customWidth="1"/>
    <col min="8969" max="9216" width="9.140625" style="28"/>
    <col min="9217" max="9217" width="20.5703125" style="28" customWidth="1"/>
    <col min="9218" max="9218" width="28.42578125" style="28" customWidth="1"/>
    <col min="9219" max="9219" width="4" style="28" customWidth="1"/>
    <col min="9220" max="9220" width="14" style="28" customWidth="1"/>
    <col min="9221" max="9221" width="24.140625" style="28" customWidth="1"/>
    <col min="9222" max="9222" width="23" style="28" customWidth="1"/>
    <col min="9223" max="9223" width="9.140625" style="28"/>
    <col min="9224" max="9224" width="17.85546875" style="28" bestFit="1" customWidth="1"/>
    <col min="9225" max="9472" width="9.140625" style="28"/>
    <col min="9473" max="9473" width="20.5703125" style="28" customWidth="1"/>
    <col min="9474" max="9474" width="28.42578125" style="28" customWidth="1"/>
    <col min="9475" max="9475" width="4" style="28" customWidth="1"/>
    <col min="9476" max="9476" width="14" style="28" customWidth="1"/>
    <col min="9477" max="9477" width="24.140625" style="28" customWidth="1"/>
    <col min="9478" max="9478" width="23" style="28" customWidth="1"/>
    <col min="9479" max="9479" width="9.140625" style="28"/>
    <col min="9480" max="9480" width="17.85546875" style="28" bestFit="1" customWidth="1"/>
    <col min="9481" max="9728" width="9.140625" style="28"/>
    <col min="9729" max="9729" width="20.5703125" style="28" customWidth="1"/>
    <col min="9730" max="9730" width="28.42578125" style="28" customWidth="1"/>
    <col min="9731" max="9731" width="4" style="28" customWidth="1"/>
    <col min="9732" max="9732" width="14" style="28" customWidth="1"/>
    <col min="9733" max="9733" width="24.140625" style="28" customWidth="1"/>
    <col min="9734" max="9734" width="23" style="28" customWidth="1"/>
    <col min="9735" max="9735" width="9.140625" style="28"/>
    <col min="9736" max="9736" width="17.85546875" style="28" bestFit="1" customWidth="1"/>
    <col min="9737" max="9984" width="9.140625" style="28"/>
    <col min="9985" max="9985" width="20.5703125" style="28" customWidth="1"/>
    <col min="9986" max="9986" width="28.42578125" style="28" customWidth="1"/>
    <col min="9987" max="9987" width="4" style="28" customWidth="1"/>
    <col min="9988" max="9988" width="14" style="28" customWidth="1"/>
    <col min="9989" max="9989" width="24.140625" style="28" customWidth="1"/>
    <col min="9990" max="9990" width="23" style="28" customWidth="1"/>
    <col min="9991" max="9991" width="9.140625" style="28"/>
    <col min="9992" max="9992" width="17.85546875" style="28" bestFit="1" customWidth="1"/>
    <col min="9993" max="10240" width="9.140625" style="28"/>
    <col min="10241" max="10241" width="20.5703125" style="28" customWidth="1"/>
    <col min="10242" max="10242" width="28.42578125" style="28" customWidth="1"/>
    <col min="10243" max="10243" width="4" style="28" customWidth="1"/>
    <col min="10244" max="10244" width="14" style="28" customWidth="1"/>
    <col min="10245" max="10245" width="24.140625" style="28" customWidth="1"/>
    <col min="10246" max="10246" width="23" style="28" customWidth="1"/>
    <col min="10247" max="10247" width="9.140625" style="28"/>
    <col min="10248" max="10248" width="17.85546875" style="28" bestFit="1" customWidth="1"/>
    <col min="10249" max="10496" width="9.140625" style="28"/>
    <col min="10497" max="10497" width="20.5703125" style="28" customWidth="1"/>
    <col min="10498" max="10498" width="28.42578125" style="28" customWidth="1"/>
    <col min="10499" max="10499" width="4" style="28" customWidth="1"/>
    <col min="10500" max="10500" width="14" style="28" customWidth="1"/>
    <col min="10501" max="10501" width="24.140625" style="28" customWidth="1"/>
    <col min="10502" max="10502" width="23" style="28" customWidth="1"/>
    <col min="10503" max="10503" width="9.140625" style="28"/>
    <col min="10504" max="10504" width="17.85546875" style="28" bestFit="1" customWidth="1"/>
    <col min="10505" max="10752" width="9.140625" style="28"/>
    <col min="10753" max="10753" width="20.5703125" style="28" customWidth="1"/>
    <col min="10754" max="10754" width="28.42578125" style="28" customWidth="1"/>
    <col min="10755" max="10755" width="4" style="28" customWidth="1"/>
    <col min="10756" max="10756" width="14" style="28" customWidth="1"/>
    <col min="10757" max="10757" width="24.140625" style="28" customWidth="1"/>
    <col min="10758" max="10758" width="23" style="28" customWidth="1"/>
    <col min="10759" max="10759" width="9.140625" style="28"/>
    <col min="10760" max="10760" width="17.85546875" style="28" bestFit="1" customWidth="1"/>
    <col min="10761" max="11008" width="9.140625" style="28"/>
    <col min="11009" max="11009" width="20.5703125" style="28" customWidth="1"/>
    <col min="11010" max="11010" width="28.42578125" style="28" customWidth="1"/>
    <col min="11011" max="11011" width="4" style="28" customWidth="1"/>
    <col min="11012" max="11012" width="14" style="28" customWidth="1"/>
    <col min="11013" max="11013" width="24.140625" style="28" customWidth="1"/>
    <col min="11014" max="11014" width="23" style="28" customWidth="1"/>
    <col min="11015" max="11015" width="9.140625" style="28"/>
    <col min="11016" max="11016" width="17.85546875" style="28" bestFit="1" customWidth="1"/>
    <col min="11017" max="11264" width="9.140625" style="28"/>
    <col min="11265" max="11265" width="20.5703125" style="28" customWidth="1"/>
    <col min="11266" max="11266" width="28.42578125" style="28" customWidth="1"/>
    <col min="11267" max="11267" width="4" style="28" customWidth="1"/>
    <col min="11268" max="11268" width="14" style="28" customWidth="1"/>
    <col min="11269" max="11269" width="24.140625" style="28" customWidth="1"/>
    <col min="11270" max="11270" width="23" style="28" customWidth="1"/>
    <col min="11271" max="11271" width="9.140625" style="28"/>
    <col min="11272" max="11272" width="17.85546875" style="28" bestFit="1" customWidth="1"/>
    <col min="11273" max="11520" width="9.140625" style="28"/>
    <col min="11521" max="11521" width="20.5703125" style="28" customWidth="1"/>
    <col min="11522" max="11522" width="28.42578125" style="28" customWidth="1"/>
    <col min="11523" max="11523" width="4" style="28" customWidth="1"/>
    <col min="11524" max="11524" width="14" style="28" customWidth="1"/>
    <col min="11525" max="11525" width="24.140625" style="28" customWidth="1"/>
    <col min="11526" max="11526" width="23" style="28" customWidth="1"/>
    <col min="11527" max="11527" width="9.140625" style="28"/>
    <col min="11528" max="11528" width="17.85546875" style="28" bestFit="1" customWidth="1"/>
    <col min="11529" max="11776" width="9.140625" style="28"/>
    <col min="11777" max="11777" width="20.5703125" style="28" customWidth="1"/>
    <col min="11778" max="11778" width="28.42578125" style="28" customWidth="1"/>
    <col min="11779" max="11779" width="4" style="28" customWidth="1"/>
    <col min="11780" max="11780" width="14" style="28" customWidth="1"/>
    <col min="11781" max="11781" width="24.140625" style="28" customWidth="1"/>
    <col min="11782" max="11782" width="23" style="28" customWidth="1"/>
    <col min="11783" max="11783" width="9.140625" style="28"/>
    <col min="11784" max="11784" width="17.85546875" style="28" bestFit="1" customWidth="1"/>
    <col min="11785" max="12032" width="9.140625" style="28"/>
    <col min="12033" max="12033" width="20.5703125" style="28" customWidth="1"/>
    <col min="12034" max="12034" width="28.42578125" style="28" customWidth="1"/>
    <col min="12035" max="12035" width="4" style="28" customWidth="1"/>
    <col min="12036" max="12036" width="14" style="28" customWidth="1"/>
    <col min="12037" max="12037" width="24.140625" style="28" customWidth="1"/>
    <col min="12038" max="12038" width="23" style="28" customWidth="1"/>
    <col min="12039" max="12039" width="9.140625" style="28"/>
    <col min="12040" max="12040" width="17.85546875" style="28" bestFit="1" customWidth="1"/>
    <col min="12041" max="12288" width="9.140625" style="28"/>
    <col min="12289" max="12289" width="20.5703125" style="28" customWidth="1"/>
    <col min="12290" max="12290" width="28.42578125" style="28" customWidth="1"/>
    <col min="12291" max="12291" width="4" style="28" customWidth="1"/>
    <col min="12292" max="12292" width="14" style="28" customWidth="1"/>
    <col min="12293" max="12293" width="24.140625" style="28" customWidth="1"/>
    <col min="12294" max="12294" width="23" style="28" customWidth="1"/>
    <col min="12295" max="12295" width="9.140625" style="28"/>
    <col min="12296" max="12296" width="17.85546875" style="28" bestFit="1" customWidth="1"/>
    <col min="12297" max="12544" width="9.140625" style="28"/>
    <col min="12545" max="12545" width="20.5703125" style="28" customWidth="1"/>
    <col min="12546" max="12546" width="28.42578125" style="28" customWidth="1"/>
    <col min="12547" max="12547" width="4" style="28" customWidth="1"/>
    <col min="12548" max="12548" width="14" style="28" customWidth="1"/>
    <col min="12549" max="12549" width="24.140625" style="28" customWidth="1"/>
    <col min="12550" max="12550" width="23" style="28" customWidth="1"/>
    <col min="12551" max="12551" width="9.140625" style="28"/>
    <col min="12552" max="12552" width="17.85546875" style="28" bestFit="1" customWidth="1"/>
    <col min="12553" max="12800" width="9.140625" style="28"/>
    <col min="12801" max="12801" width="20.5703125" style="28" customWidth="1"/>
    <col min="12802" max="12802" width="28.42578125" style="28" customWidth="1"/>
    <col min="12803" max="12803" width="4" style="28" customWidth="1"/>
    <col min="12804" max="12804" width="14" style="28" customWidth="1"/>
    <col min="12805" max="12805" width="24.140625" style="28" customWidth="1"/>
    <col min="12806" max="12806" width="23" style="28" customWidth="1"/>
    <col min="12807" max="12807" width="9.140625" style="28"/>
    <col min="12808" max="12808" width="17.85546875" style="28" bestFit="1" customWidth="1"/>
    <col min="12809" max="13056" width="9.140625" style="28"/>
    <col min="13057" max="13057" width="20.5703125" style="28" customWidth="1"/>
    <col min="13058" max="13058" width="28.42578125" style="28" customWidth="1"/>
    <col min="13059" max="13059" width="4" style="28" customWidth="1"/>
    <col min="13060" max="13060" width="14" style="28" customWidth="1"/>
    <col min="13061" max="13061" width="24.140625" style="28" customWidth="1"/>
    <col min="13062" max="13062" width="23" style="28" customWidth="1"/>
    <col min="13063" max="13063" width="9.140625" style="28"/>
    <col min="13064" max="13064" width="17.85546875" style="28" bestFit="1" customWidth="1"/>
    <col min="13065" max="13312" width="9.140625" style="28"/>
    <col min="13313" max="13313" width="20.5703125" style="28" customWidth="1"/>
    <col min="13314" max="13314" width="28.42578125" style="28" customWidth="1"/>
    <col min="13315" max="13315" width="4" style="28" customWidth="1"/>
    <col min="13316" max="13316" width="14" style="28" customWidth="1"/>
    <col min="13317" max="13317" width="24.140625" style="28" customWidth="1"/>
    <col min="13318" max="13318" width="23" style="28" customWidth="1"/>
    <col min="13319" max="13319" width="9.140625" style="28"/>
    <col min="13320" max="13320" width="17.85546875" style="28" bestFit="1" customWidth="1"/>
    <col min="13321" max="13568" width="9.140625" style="28"/>
    <col min="13569" max="13569" width="20.5703125" style="28" customWidth="1"/>
    <col min="13570" max="13570" width="28.42578125" style="28" customWidth="1"/>
    <col min="13571" max="13571" width="4" style="28" customWidth="1"/>
    <col min="13572" max="13572" width="14" style="28" customWidth="1"/>
    <col min="13573" max="13573" width="24.140625" style="28" customWidth="1"/>
    <col min="13574" max="13574" width="23" style="28" customWidth="1"/>
    <col min="13575" max="13575" width="9.140625" style="28"/>
    <col min="13576" max="13576" width="17.85546875" style="28" bestFit="1" customWidth="1"/>
    <col min="13577" max="13824" width="9.140625" style="28"/>
    <col min="13825" max="13825" width="20.5703125" style="28" customWidth="1"/>
    <col min="13826" max="13826" width="28.42578125" style="28" customWidth="1"/>
    <col min="13827" max="13827" width="4" style="28" customWidth="1"/>
    <col min="13828" max="13828" width="14" style="28" customWidth="1"/>
    <col min="13829" max="13829" width="24.140625" style="28" customWidth="1"/>
    <col min="13830" max="13830" width="23" style="28" customWidth="1"/>
    <col min="13831" max="13831" width="9.140625" style="28"/>
    <col min="13832" max="13832" width="17.85546875" style="28" bestFit="1" customWidth="1"/>
    <col min="13833" max="14080" width="9.140625" style="28"/>
    <col min="14081" max="14081" width="20.5703125" style="28" customWidth="1"/>
    <col min="14082" max="14082" width="28.42578125" style="28" customWidth="1"/>
    <col min="14083" max="14083" width="4" style="28" customWidth="1"/>
    <col min="14084" max="14084" width="14" style="28" customWidth="1"/>
    <col min="14085" max="14085" width="24.140625" style="28" customWidth="1"/>
    <col min="14086" max="14086" width="23" style="28" customWidth="1"/>
    <col min="14087" max="14087" width="9.140625" style="28"/>
    <col min="14088" max="14088" width="17.85546875" style="28" bestFit="1" customWidth="1"/>
    <col min="14089" max="14336" width="9.140625" style="28"/>
    <col min="14337" max="14337" width="20.5703125" style="28" customWidth="1"/>
    <col min="14338" max="14338" width="28.42578125" style="28" customWidth="1"/>
    <col min="14339" max="14339" width="4" style="28" customWidth="1"/>
    <col min="14340" max="14340" width="14" style="28" customWidth="1"/>
    <col min="14341" max="14341" width="24.140625" style="28" customWidth="1"/>
    <col min="14342" max="14342" width="23" style="28" customWidth="1"/>
    <col min="14343" max="14343" width="9.140625" style="28"/>
    <col min="14344" max="14344" width="17.85546875" style="28" bestFit="1" customWidth="1"/>
    <col min="14345" max="14592" width="9.140625" style="28"/>
    <col min="14593" max="14593" width="20.5703125" style="28" customWidth="1"/>
    <col min="14594" max="14594" width="28.42578125" style="28" customWidth="1"/>
    <col min="14595" max="14595" width="4" style="28" customWidth="1"/>
    <col min="14596" max="14596" width="14" style="28" customWidth="1"/>
    <col min="14597" max="14597" width="24.140625" style="28" customWidth="1"/>
    <col min="14598" max="14598" width="23" style="28" customWidth="1"/>
    <col min="14599" max="14599" width="9.140625" style="28"/>
    <col min="14600" max="14600" width="17.85546875" style="28" bestFit="1" customWidth="1"/>
    <col min="14601" max="14848" width="9.140625" style="28"/>
    <col min="14849" max="14849" width="20.5703125" style="28" customWidth="1"/>
    <col min="14850" max="14850" width="28.42578125" style="28" customWidth="1"/>
    <col min="14851" max="14851" width="4" style="28" customWidth="1"/>
    <col min="14852" max="14852" width="14" style="28" customWidth="1"/>
    <col min="14853" max="14853" width="24.140625" style="28" customWidth="1"/>
    <col min="14854" max="14854" width="23" style="28" customWidth="1"/>
    <col min="14855" max="14855" width="9.140625" style="28"/>
    <col min="14856" max="14856" width="17.85546875" style="28" bestFit="1" customWidth="1"/>
    <col min="14857" max="15104" width="9.140625" style="28"/>
    <col min="15105" max="15105" width="20.5703125" style="28" customWidth="1"/>
    <col min="15106" max="15106" width="28.42578125" style="28" customWidth="1"/>
    <col min="15107" max="15107" width="4" style="28" customWidth="1"/>
    <col min="15108" max="15108" width="14" style="28" customWidth="1"/>
    <col min="15109" max="15109" width="24.140625" style="28" customWidth="1"/>
    <col min="15110" max="15110" width="23" style="28" customWidth="1"/>
    <col min="15111" max="15111" width="9.140625" style="28"/>
    <col min="15112" max="15112" width="17.85546875" style="28" bestFit="1" customWidth="1"/>
    <col min="15113" max="15360" width="9.140625" style="28"/>
    <col min="15361" max="15361" width="20.5703125" style="28" customWidth="1"/>
    <col min="15362" max="15362" width="28.42578125" style="28" customWidth="1"/>
    <col min="15363" max="15363" width="4" style="28" customWidth="1"/>
    <col min="15364" max="15364" width="14" style="28" customWidth="1"/>
    <col min="15365" max="15365" width="24.140625" style="28" customWidth="1"/>
    <col min="15366" max="15366" width="23" style="28" customWidth="1"/>
    <col min="15367" max="15367" width="9.140625" style="28"/>
    <col min="15368" max="15368" width="17.85546875" style="28" bestFit="1" customWidth="1"/>
    <col min="15369" max="15616" width="9.140625" style="28"/>
    <col min="15617" max="15617" width="20.5703125" style="28" customWidth="1"/>
    <col min="15618" max="15618" width="28.42578125" style="28" customWidth="1"/>
    <col min="15619" max="15619" width="4" style="28" customWidth="1"/>
    <col min="15620" max="15620" width="14" style="28" customWidth="1"/>
    <col min="15621" max="15621" width="24.140625" style="28" customWidth="1"/>
    <col min="15622" max="15622" width="23" style="28" customWidth="1"/>
    <col min="15623" max="15623" width="9.140625" style="28"/>
    <col min="15624" max="15624" width="17.85546875" style="28" bestFit="1" customWidth="1"/>
    <col min="15625" max="15872" width="9.140625" style="28"/>
    <col min="15873" max="15873" width="20.5703125" style="28" customWidth="1"/>
    <col min="15874" max="15874" width="28.42578125" style="28" customWidth="1"/>
    <col min="15875" max="15875" width="4" style="28" customWidth="1"/>
    <col min="15876" max="15876" width="14" style="28" customWidth="1"/>
    <col min="15877" max="15877" width="24.140625" style="28" customWidth="1"/>
    <col min="15878" max="15878" width="23" style="28" customWidth="1"/>
    <col min="15879" max="15879" width="9.140625" style="28"/>
    <col min="15880" max="15880" width="17.85546875" style="28" bestFit="1" customWidth="1"/>
    <col min="15881" max="16128" width="9.140625" style="28"/>
    <col min="16129" max="16129" width="20.5703125" style="28" customWidth="1"/>
    <col min="16130" max="16130" width="28.42578125" style="28" customWidth="1"/>
    <col min="16131" max="16131" width="4" style="28" customWidth="1"/>
    <col min="16132" max="16132" width="14" style="28" customWidth="1"/>
    <col min="16133" max="16133" width="24.140625" style="28" customWidth="1"/>
    <col min="16134" max="16134" width="23" style="28" customWidth="1"/>
    <col min="16135" max="16135" width="9.140625" style="28"/>
    <col min="16136" max="16136" width="17.85546875" style="28" bestFit="1" customWidth="1"/>
    <col min="16137" max="16384" width="9.140625" style="28"/>
  </cols>
  <sheetData>
    <row r="1" spans="1:18" ht="69" customHeight="1" x14ac:dyDescent="0.25">
      <c r="A1" s="132" t="str">
        <f>B8</f>
        <v>L01</v>
      </c>
      <c r="B1" s="203" t="s">
        <v>0</v>
      </c>
      <c r="C1" s="203"/>
      <c r="D1" s="203"/>
      <c r="E1" s="203"/>
      <c r="F1" s="203"/>
      <c r="G1" s="106"/>
      <c r="H1" s="107"/>
      <c r="I1" s="107"/>
      <c r="J1" s="107"/>
      <c r="K1" s="107"/>
      <c r="L1" s="107"/>
      <c r="M1" s="107"/>
      <c r="N1" s="197"/>
      <c r="O1" s="197"/>
      <c r="P1" s="197"/>
      <c r="Q1" s="197"/>
      <c r="R1" s="197"/>
    </row>
    <row r="2" spans="1:18" ht="6.75" customHeight="1" x14ac:dyDescent="0.25">
      <c r="A2" s="201"/>
      <c r="B2" s="201"/>
      <c r="C2" s="201"/>
      <c r="D2" s="201"/>
      <c r="E2" s="201"/>
      <c r="F2" s="201"/>
      <c r="G2" s="106"/>
      <c r="H2" s="107"/>
      <c r="I2" s="107"/>
      <c r="J2" s="107"/>
      <c r="K2" s="107"/>
      <c r="L2" s="107"/>
      <c r="M2" s="107"/>
      <c r="N2" s="197"/>
      <c r="O2" s="197"/>
      <c r="P2" s="197"/>
      <c r="Q2" s="197"/>
      <c r="R2" s="197"/>
    </row>
    <row r="3" spans="1:18" ht="15" customHeight="1" x14ac:dyDescent="0.25">
      <c r="A3" s="108" t="s">
        <v>1</v>
      </c>
      <c r="B3" s="128" t="s">
        <v>139</v>
      </c>
      <c r="C3" s="109"/>
      <c r="D3" s="110" t="s">
        <v>2</v>
      </c>
      <c r="E3" s="128" t="s">
        <v>142</v>
      </c>
      <c r="F3" s="111"/>
      <c r="G3" s="106"/>
      <c r="H3" s="107"/>
      <c r="I3" s="107"/>
      <c r="J3" s="107"/>
      <c r="K3" s="107"/>
      <c r="L3" s="107"/>
      <c r="M3" s="107"/>
      <c r="N3" s="197"/>
      <c r="O3" s="197"/>
      <c r="P3" s="197"/>
      <c r="Q3" s="197"/>
      <c r="R3" s="197"/>
    </row>
    <row r="4" spans="1:18" ht="15" x14ac:dyDescent="0.25">
      <c r="A4" s="108" t="s">
        <v>3</v>
      </c>
      <c r="B4" s="129"/>
      <c r="C4" s="109"/>
      <c r="D4" s="110" t="s">
        <v>4</v>
      </c>
      <c r="E4" s="128" t="s">
        <v>141</v>
      </c>
      <c r="F4" s="111"/>
      <c r="G4" s="106"/>
      <c r="H4" s="107"/>
      <c r="I4" s="107"/>
      <c r="J4" s="107"/>
      <c r="K4" s="107"/>
      <c r="L4" s="107"/>
      <c r="M4" s="107"/>
      <c r="N4" s="197"/>
      <c r="O4" s="197"/>
      <c r="P4" s="197"/>
      <c r="Q4" s="197"/>
      <c r="R4" s="197"/>
    </row>
    <row r="5" spans="1:18" ht="15" x14ac:dyDescent="0.25">
      <c r="A5" s="108" t="s">
        <v>5</v>
      </c>
      <c r="B5" s="128" t="s">
        <v>132</v>
      </c>
      <c r="C5" s="109"/>
      <c r="D5" s="112"/>
      <c r="E5" s="111"/>
      <c r="F5" s="111"/>
      <c r="G5" s="106"/>
      <c r="H5" s="107"/>
      <c r="I5" s="107"/>
      <c r="J5" s="107"/>
      <c r="K5" s="107"/>
      <c r="L5" s="107"/>
      <c r="M5" s="107"/>
      <c r="N5" s="197"/>
      <c r="O5" s="197"/>
      <c r="P5" s="197"/>
      <c r="Q5" s="197"/>
      <c r="R5" s="197"/>
    </row>
    <row r="6" spans="1:18" ht="15" x14ac:dyDescent="0.25">
      <c r="A6" s="108" t="s">
        <v>6</v>
      </c>
      <c r="B6" s="128" t="s">
        <v>140</v>
      </c>
      <c r="C6" s="113"/>
      <c r="D6" s="112"/>
      <c r="E6" s="111"/>
      <c r="F6" s="111"/>
      <c r="G6" s="106"/>
      <c r="H6" s="107"/>
      <c r="I6" s="107"/>
      <c r="J6" s="107"/>
      <c r="K6" s="107"/>
      <c r="L6" s="107"/>
      <c r="M6" s="107"/>
      <c r="N6" s="197"/>
      <c r="O6" s="197"/>
      <c r="P6" s="197"/>
      <c r="Q6" s="197"/>
      <c r="R6" s="197"/>
    </row>
    <row r="7" spans="1:18" ht="15.75" x14ac:dyDescent="0.25">
      <c r="A7" s="202"/>
      <c r="B7" s="202"/>
      <c r="C7" s="202"/>
      <c r="D7" s="202"/>
      <c r="E7" s="202"/>
      <c r="F7" s="202"/>
      <c r="G7" s="106"/>
      <c r="H7" s="107"/>
      <c r="I7" s="107"/>
      <c r="J7" s="107"/>
      <c r="K7" s="107"/>
      <c r="L7" s="107"/>
      <c r="M7" s="107"/>
      <c r="N7" s="197"/>
      <c r="O7" s="197"/>
      <c r="P7" s="197"/>
      <c r="Q7" s="197"/>
      <c r="R7" s="197"/>
    </row>
    <row r="8" spans="1:18" ht="18.75" customHeight="1" x14ac:dyDescent="0.25">
      <c r="A8" s="114" t="s">
        <v>7</v>
      </c>
      <c r="B8" s="110" t="str">
        <f>+B6</f>
        <v>L01</v>
      </c>
      <c r="C8" s="199"/>
      <c r="D8" s="114" t="s">
        <v>8</v>
      </c>
      <c r="E8" s="115" t="s">
        <v>9</v>
      </c>
      <c r="F8" s="115" t="s">
        <v>10</v>
      </c>
      <c r="G8" s="106"/>
      <c r="H8" s="107"/>
      <c r="I8" s="107"/>
      <c r="J8" s="107"/>
      <c r="K8" s="107"/>
      <c r="L8" s="107"/>
      <c r="M8" s="107"/>
      <c r="N8" s="197"/>
      <c r="O8" s="197"/>
      <c r="P8" s="197"/>
      <c r="Q8" s="197"/>
      <c r="R8" s="197"/>
    </row>
    <row r="9" spans="1:18" ht="27" customHeight="1" x14ac:dyDescent="0.25">
      <c r="A9" s="114" t="s">
        <v>11</v>
      </c>
      <c r="B9" s="130" t="s">
        <v>12</v>
      </c>
      <c r="C9" s="199"/>
      <c r="D9" s="116" t="s">
        <v>13</v>
      </c>
      <c r="E9" s="171" t="s">
        <v>143</v>
      </c>
      <c r="F9" s="171" t="s">
        <v>144</v>
      </c>
      <c r="G9" s="106"/>
      <c r="H9" s="107"/>
      <c r="I9" s="107"/>
      <c r="J9" s="107"/>
      <c r="K9" s="107"/>
      <c r="L9" s="107"/>
      <c r="M9" s="107"/>
      <c r="N9" s="197"/>
      <c r="O9" s="197"/>
      <c r="P9" s="197"/>
      <c r="Q9" s="197"/>
      <c r="R9" s="197"/>
    </row>
    <row r="10" spans="1:18" ht="30" customHeight="1" x14ac:dyDescent="0.25">
      <c r="A10" s="114" t="s">
        <v>14</v>
      </c>
      <c r="B10" s="130">
        <v>24</v>
      </c>
      <c r="C10" s="199"/>
      <c r="D10" s="114" t="s">
        <v>15</v>
      </c>
      <c r="E10" s="171" t="s">
        <v>143</v>
      </c>
      <c r="F10" s="171" t="s">
        <v>145</v>
      </c>
      <c r="G10" s="106"/>
      <c r="H10" s="107"/>
      <c r="I10" s="107"/>
      <c r="J10" s="107"/>
      <c r="K10" s="107"/>
      <c r="L10" s="107"/>
      <c r="M10" s="107"/>
      <c r="N10" s="197"/>
      <c r="O10" s="197"/>
      <c r="P10" s="197"/>
      <c r="Q10" s="197"/>
      <c r="R10" s="197"/>
    </row>
    <row r="11" spans="1:18" ht="15" x14ac:dyDescent="0.25">
      <c r="A11" s="114" t="s">
        <v>16</v>
      </c>
      <c r="B11" s="131">
        <v>4</v>
      </c>
      <c r="C11" s="199"/>
      <c r="D11" s="114" t="s">
        <v>17</v>
      </c>
      <c r="E11" s="117">
        <f>(B10*B11)-B11</f>
        <v>92</v>
      </c>
      <c r="F11" s="111"/>
      <c r="G11" s="106"/>
      <c r="H11" s="107"/>
      <c r="I11" s="107"/>
      <c r="J11" s="107"/>
      <c r="K11" s="107"/>
      <c r="L11" s="107"/>
      <c r="M11" s="107"/>
      <c r="N11" s="197"/>
      <c r="O11" s="197"/>
      <c r="P11" s="197"/>
      <c r="Q11" s="197"/>
      <c r="R11" s="197"/>
    </row>
    <row r="12" spans="1:18" ht="93" customHeight="1" x14ac:dyDescent="0.25">
      <c r="A12" s="114" t="s">
        <v>18</v>
      </c>
      <c r="B12" s="200" t="s">
        <v>12</v>
      </c>
      <c r="C12" s="200"/>
      <c r="D12" s="200"/>
      <c r="E12" s="200"/>
      <c r="F12" s="200"/>
      <c r="G12" s="106"/>
      <c r="H12" s="198"/>
      <c r="I12" s="198"/>
      <c r="J12" s="198"/>
      <c r="K12" s="198"/>
      <c r="L12" s="198"/>
      <c r="M12" s="198"/>
      <c r="N12" s="197"/>
      <c r="O12" s="197"/>
      <c r="P12" s="197"/>
      <c r="Q12" s="197"/>
      <c r="R12" s="197"/>
    </row>
    <row r="13" spans="1:18" customFormat="1" ht="15" x14ac:dyDescent="0.25">
      <c r="A13" s="118"/>
      <c r="B13" s="119"/>
      <c r="C13" s="119"/>
      <c r="D13" s="119"/>
      <c r="E13" s="119"/>
      <c r="F13" s="119"/>
      <c r="G13" s="119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</row>
    <row r="14" spans="1:18" ht="15" x14ac:dyDescent="0.25">
      <c r="A14" s="121" t="s">
        <v>19</v>
      </c>
      <c r="B14" s="121" t="s">
        <v>20</v>
      </c>
      <c r="C14" s="122"/>
      <c r="D14" s="122" t="s">
        <v>21</v>
      </c>
      <c r="E14" s="106"/>
      <c r="F14" s="106"/>
      <c r="G14" s="106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</row>
    <row r="15" spans="1:18" ht="12.75" customHeight="1" x14ac:dyDescent="0.25">
      <c r="A15" s="123">
        <v>1</v>
      </c>
      <c r="B15" s="124">
        <v>0</v>
      </c>
      <c r="C15" s="125"/>
      <c r="D15" s="125">
        <v>-0.25</v>
      </c>
      <c r="E15" s="106"/>
      <c r="F15" s="106"/>
      <c r="G15" s="106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</row>
    <row r="16" spans="1:18" ht="15" x14ac:dyDescent="0.25">
      <c r="A16" s="123">
        <v>2</v>
      </c>
      <c r="B16" s="124">
        <v>2</v>
      </c>
      <c r="C16" s="126"/>
      <c r="D16" s="125">
        <v>-0.35</v>
      </c>
      <c r="E16" s="106"/>
      <c r="F16" s="106"/>
      <c r="G16" s="106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</row>
    <row r="17" spans="1:4" ht="15" x14ac:dyDescent="0.25">
      <c r="A17" s="123">
        <v>3</v>
      </c>
      <c r="B17" s="124">
        <v>4</v>
      </c>
      <c r="C17" s="126"/>
      <c r="D17" s="125">
        <v>-0.65</v>
      </c>
    </row>
    <row r="18" spans="1:4" ht="15" x14ac:dyDescent="0.25">
      <c r="A18" s="123">
        <v>4</v>
      </c>
      <c r="B18" s="124">
        <v>6</v>
      </c>
      <c r="C18" s="126"/>
      <c r="D18" s="125">
        <v>-1.05</v>
      </c>
    </row>
    <row r="19" spans="1:4" ht="15" x14ac:dyDescent="0.25">
      <c r="A19" s="123">
        <v>5</v>
      </c>
      <c r="B19" s="124">
        <v>8</v>
      </c>
      <c r="C19" s="126"/>
      <c r="D19" s="125">
        <v>-1.55</v>
      </c>
    </row>
    <row r="20" spans="1:4" ht="15" x14ac:dyDescent="0.25">
      <c r="A20" s="123">
        <v>6</v>
      </c>
      <c r="B20" s="124">
        <v>10</v>
      </c>
      <c r="C20" s="126"/>
      <c r="D20" s="125">
        <v>-1.85</v>
      </c>
    </row>
    <row r="21" spans="1:4" ht="15" x14ac:dyDescent="0.25">
      <c r="A21" s="123">
        <v>7</v>
      </c>
      <c r="B21" s="124">
        <v>12</v>
      </c>
      <c r="C21" s="126"/>
      <c r="D21" s="125">
        <v>-2</v>
      </c>
    </row>
    <row r="22" spans="1:4" ht="15" x14ac:dyDescent="0.25">
      <c r="A22" s="123">
        <v>8</v>
      </c>
      <c r="B22" s="124">
        <v>14</v>
      </c>
      <c r="C22" s="126"/>
      <c r="D22" s="125">
        <v>-2.15</v>
      </c>
    </row>
    <row r="23" spans="1:4" ht="15" x14ac:dyDescent="0.25">
      <c r="A23" s="123">
        <v>9</v>
      </c>
      <c r="B23" s="124">
        <v>16</v>
      </c>
      <c r="C23" s="126"/>
      <c r="D23" s="125">
        <v>-2.25</v>
      </c>
    </row>
    <row r="24" spans="1:4" ht="15" x14ac:dyDescent="0.25">
      <c r="A24" s="123">
        <v>10</v>
      </c>
      <c r="B24" s="124">
        <v>18</v>
      </c>
      <c r="C24" s="126"/>
      <c r="D24" s="125">
        <v>-2.5</v>
      </c>
    </row>
    <row r="25" spans="1:4" ht="15" x14ac:dyDescent="0.25">
      <c r="A25" s="123">
        <v>11</v>
      </c>
      <c r="B25" s="124">
        <v>20</v>
      </c>
      <c r="C25" s="126"/>
      <c r="D25" s="125">
        <v>-2.75</v>
      </c>
    </row>
    <row r="26" spans="1:4" ht="15" x14ac:dyDescent="0.25">
      <c r="A26" s="123">
        <v>12</v>
      </c>
      <c r="B26" s="124">
        <v>22</v>
      </c>
      <c r="C26" s="126"/>
      <c r="D26" s="125">
        <v>-2.85</v>
      </c>
    </row>
    <row r="27" spans="1:4" ht="15" x14ac:dyDescent="0.25">
      <c r="A27" s="123">
        <v>13</v>
      </c>
      <c r="B27" s="124">
        <v>24</v>
      </c>
      <c r="C27" s="126"/>
      <c r="D27" s="125">
        <v>-3</v>
      </c>
    </row>
    <row r="28" spans="1:4" ht="15" x14ac:dyDescent="0.25">
      <c r="A28" s="123">
        <v>14</v>
      </c>
      <c r="B28" s="124">
        <v>26</v>
      </c>
      <c r="C28" s="126"/>
      <c r="D28" s="125">
        <v>-3</v>
      </c>
    </row>
    <row r="29" spans="1:4" ht="15" x14ac:dyDescent="0.25">
      <c r="A29" s="123">
        <v>15</v>
      </c>
      <c r="B29" s="124">
        <v>28</v>
      </c>
      <c r="C29" s="126"/>
      <c r="D29" s="125">
        <v>-2.85</v>
      </c>
    </row>
    <row r="30" spans="1:4" ht="15" x14ac:dyDescent="0.25">
      <c r="A30" s="123">
        <v>16</v>
      </c>
      <c r="B30" s="124">
        <v>30</v>
      </c>
      <c r="C30" s="126"/>
      <c r="D30" s="125">
        <v>-2.75</v>
      </c>
    </row>
    <row r="31" spans="1:4" ht="15" x14ac:dyDescent="0.25">
      <c r="A31" s="123">
        <v>17</v>
      </c>
      <c r="B31" s="124">
        <v>32</v>
      </c>
      <c r="C31" s="126"/>
      <c r="D31" s="125">
        <v>-2.6</v>
      </c>
    </row>
    <row r="32" spans="1:4" ht="15" x14ac:dyDescent="0.25">
      <c r="A32" s="123">
        <v>18</v>
      </c>
      <c r="B32" s="124">
        <v>34</v>
      </c>
      <c r="C32" s="126"/>
      <c r="D32" s="125">
        <v>-2.5</v>
      </c>
    </row>
    <row r="33" spans="1:4" ht="15" x14ac:dyDescent="0.25">
      <c r="A33" s="123">
        <v>19</v>
      </c>
      <c r="B33" s="124">
        <v>36</v>
      </c>
      <c r="C33" s="126"/>
      <c r="D33" s="125">
        <v>-2.4</v>
      </c>
    </row>
    <row r="34" spans="1:4" ht="15" x14ac:dyDescent="0.25">
      <c r="A34" s="123">
        <v>20</v>
      </c>
      <c r="B34" s="124">
        <v>38</v>
      </c>
      <c r="C34" s="126"/>
      <c r="D34" s="125">
        <v>-2.5</v>
      </c>
    </row>
    <row r="35" spans="1:4" ht="15" x14ac:dyDescent="0.25">
      <c r="A35" s="123">
        <v>21</v>
      </c>
      <c r="B35" s="124">
        <v>40</v>
      </c>
      <c r="C35" s="126"/>
      <c r="D35" s="125">
        <v>-2.6</v>
      </c>
    </row>
    <row r="36" spans="1:4" ht="15" x14ac:dyDescent="0.25">
      <c r="A36" s="123">
        <v>22</v>
      </c>
      <c r="B36" s="124">
        <v>42</v>
      </c>
      <c r="C36" s="126"/>
      <c r="D36" s="125">
        <v>-2.65</v>
      </c>
    </row>
    <row r="37" spans="1:4" ht="15" x14ac:dyDescent="0.25">
      <c r="A37" s="123">
        <v>23</v>
      </c>
      <c r="B37" s="124">
        <v>44</v>
      </c>
      <c r="C37" s="126"/>
      <c r="D37" s="125">
        <v>-2.5</v>
      </c>
    </row>
    <row r="38" spans="1:4" ht="15" x14ac:dyDescent="0.25">
      <c r="A38" s="123">
        <v>24</v>
      </c>
      <c r="B38" s="124">
        <v>46</v>
      </c>
      <c r="C38" s="126"/>
      <c r="D38" s="125">
        <v>-2.4</v>
      </c>
    </row>
    <row r="39" spans="1:4" ht="15" x14ac:dyDescent="0.25">
      <c r="A39" s="123">
        <v>25</v>
      </c>
      <c r="B39" s="124">
        <v>48</v>
      </c>
      <c r="C39" s="106"/>
      <c r="D39" s="125">
        <v>100</v>
      </c>
    </row>
    <row r="40" spans="1:4" ht="15" x14ac:dyDescent="0.25">
      <c r="A40" s="123">
        <v>26</v>
      </c>
      <c r="B40" s="124">
        <v>50</v>
      </c>
      <c r="C40" s="106"/>
      <c r="D40" s="125">
        <v>100</v>
      </c>
    </row>
    <row r="41" spans="1:4" ht="15" x14ac:dyDescent="0.25">
      <c r="A41" s="123">
        <v>27</v>
      </c>
      <c r="B41" s="124">
        <v>52</v>
      </c>
      <c r="C41" s="106"/>
      <c r="D41" s="125">
        <v>100</v>
      </c>
    </row>
    <row r="42" spans="1:4" ht="15" x14ac:dyDescent="0.25">
      <c r="A42" s="123">
        <v>28</v>
      </c>
      <c r="B42" s="124">
        <v>54</v>
      </c>
      <c r="C42" s="106"/>
      <c r="D42" s="125">
        <v>100</v>
      </c>
    </row>
    <row r="43" spans="1:4" ht="15" x14ac:dyDescent="0.25">
      <c r="A43" s="123">
        <v>29</v>
      </c>
      <c r="B43" s="124">
        <v>56</v>
      </c>
      <c r="C43" s="106"/>
      <c r="D43" s="125">
        <v>100</v>
      </c>
    </row>
    <row r="44" spans="1:4" ht="15" x14ac:dyDescent="0.25">
      <c r="A44" s="123">
        <v>30</v>
      </c>
      <c r="B44" s="124">
        <v>58</v>
      </c>
      <c r="C44" s="106"/>
      <c r="D44" s="125">
        <v>100</v>
      </c>
    </row>
    <row r="45" spans="1:4" ht="15" x14ac:dyDescent="0.25">
      <c r="A45" s="123">
        <v>31</v>
      </c>
      <c r="B45" s="124">
        <v>60</v>
      </c>
      <c r="C45" s="106"/>
      <c r="D45" s="125">
        <v>100</v>
      </c>
    </row>
    <row r="46" spans="1:4" ht="15" x14ac:dyDescent="0.25">
      <c r="A46" s="123">
        <v>32</v>
      </c>
      <c r="B46" s="124">
        <v>62</v>
      </c>
      <c r="C46" s="106"/>
      <c r="D46" s="125">
        <v>100</v>
      </c>
    </row>
    <row r="47" spans="1:4" ht="15" x14ac:dyDescent="0.25">
      <c r="A47" s="123">
        <v>33</v>
      </c>
      <c r="B47" s="124">
        <v>64</v>
      </c>
      <c r="C47" s="106"/>
      <c r="D47" s="125">
        <v>100</v>
      </c>
    </row>
    <row r="48" spans="1:4" ht="15" x14ac:dyDescent="0.25">
      <c r="A48" s="123">
        <v>34</v>
      </c>
      <c r="B48" s="124">
        <v>66</v>
      </c>
      <c r="C48" s="106"/>
      <c r="D48" s="125">
        <v>100</v>
      </c>
    </row>
    <row r="49" spans="1:4" ht="15" x14ac:dyDescent="0.25">
      <c r="A49" s="123">
        <v>35</v>
      </c>
      <c r="B49" s="124">
        <v>68</v>
      </c>
      <c r="C49" s="106"/>
      <c r="D49" s="125">
        <v>100</v>
      </c>
    </row>
    <row r="50" spans="1:4" ht="15" x14ac:dyDescent="0.25">
      <c r="A50" s="123">
        <v>36</v>
      </c>
      <c r="B50" s="124">
        <v>70</v>
      </c>
      <c r="C50" s="106"/>
      <c r="D50" s="125">
        <v>100</v>
      </c>
    </row>
    <row r="51" spans="1:4" ht="15" x14ac:dyDescent="0.25">
      <c r="A51" s="123">
        <v>37</v>
      </c>
      <c r="B51" s="124">
        <v>72</v>
      </c>
      <c r="C51" s="106"/>
      <c r="D51" s="125">
        <v>100</v>
      </c>
    </row>
    <row r="52" spans="1:4" ht="15" x14ac:dyDescent="0.25">
      <c r="A52" s="123">
        <v>38</v>
      </c>
      <c r="B52" s="124">
        <v>74</v>
      </c>
      <c r="C52" s="106"/>
      <c r="D52" s="125">
        <v>100</v>
      </c>
    </row>
    <row r="53" spans="1:4" ht="15" x14ac:dyDescent="0.25">
      <c r="A53" s="123">
        <v>39</v>
      </c>
      <c r="B53" s="124">
        <v>76</v>
      </c>
      <c r="C53" s="106"/>
      <c r="D53" s="125">
        <v>100</v>
      </c>
    </row>
    <row r="54" spans="1:4" ht="15" x14ac:dyDescent="0.25">
      <c r="A54" s="123">
        <v>40</v>
      </c>
      <c r="B54" s="124">
        <v>78</v>
      </c>
      <c r="C54" s="106"/>
      <c r="D54" s="125">
        <v>100</v>
      </c>
    </row>
    <row r="55" spans="1:4" ht="15" x14ac:dyDescent="0.25">
      <c r="A55" s="123">
        <v>41</v>
      </c>
      <c r="B55" s="124">
        <v>80</v>
      </c>
      <c r="C55" s="106"/>
      <c r="D55" s="125">
        <v>100</v>
      </c>
    </row>
    <row r="56" spans="1:4" ht="15" x14ac:dyDescent="0.25">
      <c r="A56" s="123">
        <v>42</v>
      </c>
      <c r="B56" s="124">
        <v>82</v>
      </c>
      <c r="C56" s="106"/>
      <c r="D56" s="125">
        <v>100</v>
      </c>
    </row>
    <row r="57" spans="1:4" ht="15" x14ac:dyDescent="0.25">
      <c r="A57" s="123">
        <v>43</v>
      </c>
      <c r="B57" s="124">
        <v>84</v>
      </c>
      <c r="C57" s="106"/>
      <c r="D57" s="125">
        <v>100</v>
      </c>
    </row>
    <row r="58" spans="1:4" ht="15" x14ac:dyDescent="0.25">
      <c r="A58" s="123">
        <v>44</v>
      </c>
      <c r="B58" s="124">
        <v>86</v>
      </c>
      <c r="C58" s="106"/>
      <c r="D58" s="125">
        <v>100</v>
      </c>
    </row>
    <row r="59" spans="1:4" ht="15" x14ac:dyDescent="0.25">
      <c r="A59" s="123">
        <v>45</v>
      </c>
      <c r="B59" s="124">
        <v>88</v>
      </c>
      <c r="C59" s="106"/>
      <c r="D59" s="125">
        <v>100</v>
      </c>
    </row>
    <row r="60" spans="1:4" ht="15" x14ac:dyDescent="0.25">
      <c r="A60" s="123">
        <v>46</v>
      </c>
      <c r="B60" s="124">
        <v>90</v>
      </c>
      <c r="C60" s="106"/>
      <c r="D60" s="125">
        <v>100</v>
      </c>
    </row>
    <row r="61" spans="1:4" ht="15" x14ac:dyDescent="0.25">
      <c r="A61" s="123">
        <v>47</v>
      </c>
      <c r="B61" s="124">
        <v>92</v>
      </c>
      <c r="C61" s="106"/>
      <c r="D61" s="125">
        <v>100</v>
      </c>
    </row>
    <row r="62" spans="1:4" ht="15" x14ac:dyDescent="0.25">
      <c r="A62" s="123"/>
      <c r="B62" s="124"/>
      <c r="C62" s="106"/>
      <c r="D62" s="125">
        <v>100</v>
      </c>
    </row>
    <row r="63" spans="1:4" ht="15" x14ac:dyDescent="0.25">
      <c r="A63" s="127"/>
      <c r="B63" s="127"/>
      <c r="C63" s="106"/>
      <c r="D63" s="125">
        <v>100</v>
      </c>
    </row>
    <row r="64" spans="1:4" ht="15" x14ac:dyDescent="0.25">
      <c r="A64" s="127"/>
      <c r="B64" s="127"/>
      <c r="C64" s="106"/>
      <c r="D64" s="125">
        <v>100</v>
      </c>
    </row>
    <row r="65" spans="4:4" ht="15" x14ac:dyDescent="0.25">
      <c r="D65" s="125">
        <v>100</v>
      </c>
    </row>
    <row r="66" spans="4:4" ht="15" x14ac:dyDescent="0.25">
      <c r="D66" s="125">
        <v>100</v>
      </c>
    </row>
    <row r="67" spans="4:4" ht="15" x14ac:dyDescent="0.25">
      <c r="D67" s="125">
        <v>100</v>
      </c>
    </row>
    <row r="68" spans="4:4" ht="15" x14ac:dyDescent="0.25">
      <c r="D68" s="125">
        <v>100</v>
      </c>
    </row>
    <row r="69" spans="4:4" ht="15" x14ac:dyDescent="0.25">
      <c r="D69" s="125">
        <v>100</v>
      </c>
    </row>
    <row r="70" spans="4:4" ht="15" x14ac:dyDescent="0.25">
      <c r="D70" s="125">
        <v>100</v>
      </c>
    </row>
    <row r="71" spans="4:4" ht="15" x14ac:dyDescent="0.25">
      <c r="D71" s="125">
        <v>100</v>
      </c>
    </row>
    <row r="72" spans="4:4" ht="15" x14ac:dyDescent="0.25">
      <c r="D72" s="125">
        <v>100</v>
      </c>
    </row>
    <row r="73" spans="4:4" ht="15" x14ac:dyDescent="0.25">
      <c r="D73" s="125">
        <v>100</v>
      </c>
    </row>
    <row r="74" spans="4:4" ht="15" x14ac:dyDescent="0.25">
      <c r="D74" s="125">
        <v>100</v>
      </c>
    </row>
    <row r="75" spans="4:4" ht="15" x14ac:dyDescent="0.25">
      <c r="D75" s="125">
        <v>100</v>
      </c>
    </row>
    <row r="76" spans="4:4" ht="15" x14ac:dyDescent="0.25">
      <c r="D76" s="125">
        <v>100</v>
      </c>
    </row>
    <row r="77" spans="4:4" ht="15" x14ac:dyDescent="0.25">
      <c r="D77" s="125">
        <v>100</v>
      </c>
    </row>
    <row r="78" spans="4:4" ht="15" x14ac:dyDescent="0.25">
      <c r="D78" s="125">
        <v>100</v>
      </c>
    </row>
    <row r="79" spans="4:4" ht="15" x14ac:dyDescent="0.25">
      <c r="D79" s="125">
        <v>100</v>
      </c>
    </row>
    <row r="80" spans="4:4" ht="15" x14ac:dyDescent="0.25">
      <c r="D80" s="125">
        <v>100</v>
      </c>
    </row>
    <row r="81" spans="4:4" ht="15" x14ac:dyDescent="0.25">
      <c r="D81" s="125">
        <v>100</v>
      </c>
    </row>
    <row r="82" spans="4:4" ht="15" x14ac:dyDescent="0.25">
      <c r="D82" s="125">
        <v>100</v>
      </c>
    </row>
    <row r="83" spans="4:4" ht="15" x14ac:dyDescent="0.25">
      <c r="D83" s="125">
        <v>100</v>
      </c>
    </row>
    <row r="84" spans="4:4" ht="15" x14ac:dyDescent="0.25">
      <c r="D84" s="125">
        <v>100</v>
      </c>
    </row>
    <row r="85" spans="4:4" ht="15" x14ac:dyDescent="0.25">
      <c r="D85" s="125">
        <v>100</v>
      </c>
    </row>
    <row r="86" spans="4:4" ht="15" x14ac:dyDescent="0.25">
      <c r="D86" s="125">
        <v>100</v>
      </c>
    </row>
    <row r="87" spans="4:4" ht="15" x14ac:dyDescent="0.25">
      <c r="D87" s="125">
        <v>100</v>
      </c>
    </row>
    <row r="88" spans="4:4" ht="15" x14ac:dyDescent="0.25">
      <c r="D88" s="125">
        <v>100</v>
      </c>
    </row>
    <row r="89" spans="4:4" ht="15" x14ac:dyDescent="0.25">
      <c r="D89" s="125">
        <v>100</v>
      </c>
    </row>
    <row r="90" spans="4:4" ht="15" x14ac:dyDescent="0.25">
      <c r="D90" s="125">
        <v>100</v>
      </c>
    </row>
    <row r="91" spans="4:4" ht="15" x14ac:dyDescent="0.25">
      <c r="D91" s="125">
        <v>100</v>
      </c>
    </row>
    <row r="92" spans="4:4" ht="15" x14ac:dyDescent="0.25">
      <c r="D92" s="125">
        <v>100</v>
      </c>
    </row>
    <row r="93" spans="4:4" ht="15" x14ac:dyDescent="0.25">
      <c r="D93" s="125">
        <v>100</v>
      </c>
    </row>
    <row r="94" spans="4:4" ht="15" x14ac:dyDescent="0.25">
      <c r="D94" s="125">
        <v>100</v>
      </c>
    </row>
    <row r="95" spans="4:4" ht="15" x14ac:dyDescent="0.25">
      <c r="D95" s="125">
        <v>100</v>
      </c>
    </row>
    <row r="96" spans="4:4" ht="15" x14ac:dyDescent="0.25">
      <c r="D96" s="125">
        <v>100</v>
      </c>
    </row>
    <row r="97" spans="4:4" ht="15" x14ac:dyDescent="0.25">
      <c r="D97" s="125">
        <v>100</v>
      </c>
    </row>
    <row r="98" spans="4:4" ht="15" x14ac:dyDescent="0.25">
      <c r="D98" s="125">
        <v>100</v>
      </c>
    </row>
    <row r="99" spans="4:4" ht="15" x14ac:dyDescent="0.25">
      <c r="D99" s="125">
        <v>100</v>
      </c>
    </row>
    <row r="100" spans="4:4" ht="15" x14ac:dyDescent="0.25">
      <c r="D100" s="125">
        <v>100</v>
      </c>
    </row>
    <row r="101" spans="4:4" ht="15" x14ac:dyDescent="0.25">
      <c r="D101" s="125">
        <v>100</v>
      </c>
    </row>
    <row r="102" spans="4:4" ht="15" x14ac:dyDescent="0.25">
      <c r="D102" s="125">
        <v>100</v>
      </c>
    </row>
    <row r="103" spans="4:4" ht="15" x14ac:dyDescent="0.25">
      <c r="D103" s="125">
        <v>100</v>
      </c>
    </row>
    <row r="104" spans="4:4" ht="15" x14ac:dyDescent="0.25">
      <c r="D104" s="125">
        <v>100</v>
      </c>
    </row>
    <row r="105" spans="4:4" ht="15" x14ac:dyDescent="0.25">
      <c r="D105" s="125">
        <v>100</v>
      </c>
    </row>
    <row r="106" spans="4:4" ht="15" x14ac:dyDescent="0.25">
      <c r="D106" s="125">
        <v>100</v>
      </c>
    </row>
    <row r="107" spans="4:4" ht="15" x14ac:dyDescent="0.25">
      <c r="D107" s="125">
        <v>100</v>
      </c>
    </row>
    <row r="108" spans="4:4" ht="15" x14ac:dyDescent="0.25">
      <c r="D108" s="125">
        <v>100</v>
      </c>
    </row>
    <row r="109" spans="4:4" ht="15" x14ac:dyDescent="0.25">
      <c r="D109" s="125">
        <v>100</v>
      </c>
    </row>
    <row r="110" spans="4:4" ht="15" x14ac:dyDescent="0.25">
      <c r="D110" s="125">
        <v>100</v>
      </c>
    </row>
    <row r="111" spans="4:4" ht="15" x14ac:dyDescent="0.25">
      <c r="D111" s="125">
        <v>100</v>
      </c>
    </row>
    <row r="112" spans="4:4" ht="15" x14ac:dyDescent="0.25">
      <c r="D112" s="125">
        <v>100</v>
      </c>
    </row>
    <row r="113" spans="4:4" ht="15" x14ac:dyDescent="0.25">
      <c r="D113" s="125">
        <v>100</v>
      </c>
    </row>
    <row r="114" spans="4:4" ht="15" x14ac:dyDescent="0.25">
      <c r="D114" s="125">
        <v>100</v>
      </c>
    </row>
    <row r="115" spans="4:4" ht="15" x14ac:dyDescent="0.25">
      <c r="D115" s="125">
        <v>100</v>
      </c>
    </row>
    <row r="116" spans="4:4" ht="15" x14ac:dyDescent="0.25">
      <c r="D116" s="125">
        <v>100</v>
      </c>
    </row>
    <row r="117" spans="4:4" ht="15" x14ac:dyDescent="0.25">
      <c r="D117" s="125">
        <v>100</v>
      </c>
    </row>
    <row r="118" spans="4:4" ht="15" x14ac:dyDescent="0.25">
      <c r="D118" s="125">
        <v>100</v>
      </c>
    </row>
    <row r="119" spans="4:4" ht="15" x14ac:dyDescent="0.25">
      <c r="D119" s="125">
        <v>100</v>
      </c>
    </row>
    <row r="120" spans="4:4" ht="15" x14ac:dyDescent="0.25">
      <c r="D120" s="125">
        <v>100</v>
      </c>
    </row>
    <row r="121" spans="4:4" ht="15" x14ac:dyDescent="0.25">
      <c r="D121" s="125">
        <v>100</v>
      </c>
    </row>
    <row r="122" spans="4:4" ht="15" x14ac:dyDescent="0.25">
      <c r="D122" s="125">
        <v>100</v>
      </c>
    </row>
    <row r="123" spans="4:4" ht="15" x14ac:dyDescent="0.25">
      <c r="D123" s="125">
        <v>100</v>
      </c>
    </row>
    <row r="124" spans="4:4" ht="15" x14ac:dyDescent="0.25">
      <c r="D124" s="125">
        <v>100</v>
      </c>
    </row>
    <row r="125" spans="4:4" ht="15" x14ac:dyDescent="0.25">
      <c r="D125" s="125">
        <v>100</v>
      </c>
    </row>
    <row r="126" spans="4:4" ht="15" x14ac:dyDescent="0.25">
      <c r="D126" s="125">
        <v>100</v>
      </c>
    </row>
    <row r="127" spans="4:4" ht="15" x14ac:dyDescent="0.25">
      <c r="D127" s="125">
        <v>100</v>
      </c>
    </row>
    <row r="128" spans="4:4" ht="15" x14ac:dyDescent="0.25">
      <c r="D128" s="125">
        <v>100</v>
      </c>
    </row>
    <row r="129" spans="4:4" ht="15" x14ac:dyDescent="0.25">
      <c r="D129" s="125">
        <v>100</v>
      </c>
    </row>
    <row r="130" spans="4:4" ht="15" x14ac:dyDescent="0.25">
      <c r="D130" s="125">
        <v>100</v>
      </c>
    </row>
    <row r="131" spans="4:4" ht="15" x14ac:dyDescent="0.25">
      <c r="D131" s="125">
        <v>100</v>
      </c>
    </row>
    <row r="132" spans="4:4" ht="15" x14ac:dyDescent="0.25">
      <c r="D132" s="125">
        <v>100</v>
      </c>
    </row>
    <row r="133" spans="4:4" ht="15" x14ac:dyDescent="0.25">
      <c r="D133" s="125">
        <v>100</v>
      </c>
    </row>
    <row r="134" spans="4:4" ht="15" x14ac:dyDescent="0.25">
      <c r="D134" s="125">
        <v>100</v>
      </c>
    </row>
    <row r="135" spans="4:4" ht="15" x14ac:dyDescent="0.25">
      <c r="D135" s="125">
        <v>100</v>
      </c>
    </row>
    <row r="136" spans="4:4" ht="15" x14ac:dyDescent="0.25">
      <c r="D136" s="125">
        <v>100</v>
      </c>
    </row>
    <row r="137" spans="4:4" ht="15" x14ac:dyDescent="0.25">
      <c r="D137" s="125">
        <v>100</v>
      </c>
    </row>
    <row r="138" spans="4:4" ht="15" x14ac:dyDescent="0.25">
      <c r="D138" s="125">
        <v>100</v>
      </c>
    </row>
    <row r="139" spans="4:4" ht="15" x14ac:dyDescent="0.25">
      <c r="D139" s="125">
        <v>100</v>
      </c>
    </row>
    <row r="140" spans="4:4" ht="15" x14ac:dyDescent="0.25">
      <c r="D140" s="125">
        <v>100</v>
      </c>
    </row>
    <row r="141" spans="4:4" ht="15" x14ac:dyDescent="0.25">
      <c r="D141" s="125">
        <v>100</v>
      </c>
    </row>
    <row r="142" spans="4:4" ht="15" x14ac:dyDescent="0.25">
      <c r="D142" s="125">
        <v>100</v>
      </c>
    </row>
    <row r="143" spans="4:4" ht="15" x14ac:dyDescent="0.25">
      <c r="D143" s="125">
        <v>100</v>
      </c>
    </row>
    <row r="144" spans="4:4" ht="15" x14ac:dyDescent="0.25">
      <c r="D144" s="125">
        <v>100</v>
      </c>
    </row>
    <row r="145" spans="4:4" ht="15" x14ac:dyDescent="0.25">
      <c r="D145" s="125">
        <v>100</v>
      </c>
    </row>
    <row r="146" spans="4:4" ht="15" x14ac:dyDescent="0.25">
      <c r="D146" s="125">
        <v>100</v>
      </c>
    </row>
    <row r="147" spans="4:4" ht="15" x14ac:dyDescent="0.25">
      <c r="D147" s="125">
        <v>100</v>
      </c>
    </row>
    <row r="148" spans="4:4" ht="15" x14ac:dyDescent="0.25">
      <c r="D148" s="125">
        <v>100</v>
      </c>
    </row>
    <row r="149" spans="4:4" ht="15" x14ac:dyDescent="0.25">
      <c r="D149" s="125">
        <v>100</v>
      </c>
    </row>
    <row r="150" spans="4:4" ht="15" x14ac:dyDescent="0.25">
      <c r="D150" s="125">
        <v>100</v>
      </c>
    </row>
    <row r="151" spans="4:4" ht="15" x14ac:dyDescent="0.25">
      <c r="D151" s="125">
        <v>100</v>
      </c>
    </row>
    <row r="152" spans="4:4" ht="15" x14ac:dyDescent="0.25">
      <c r="D152" s="125">
        <v>100</v>
      </c>
    </row>
    <row r="153" spans="4:4" ht="15" x14ac:dyDescent="0.25">
      <c r="D153" s="125">
        <v>100</v>
      </c>
    </row>
    <row r="154" spans="4:4" ht="15" x14ac:dyDescent="0.25">
      <c r="D154" s="125">
        <v>100</v>
      </c>
    </row>
    <row r="155" spans="4:4" ht="15" x14ac:dyDescent="0.25">
      <c r="D155" s="125">
        <v>100</v>
      </c>
    </row>
    <row r="156" spans="4:4" ht="15" x14ac:dyDescent="0.25">
      <c r="D156" s="125">
        <v>100</v>
      </c>
    </row>
    <row r="157" spans="4:4" ht="15" x14ac:dyDescent="0.25">
      <c r="D157" s="125">
        <v>100</v>
      </c>
    </row>
    <row r="158" spans="4:4" ht="15" x14ac:dyDescent="0.25">
      <c r="D158" s="125">
        <v>100</v>
      </c>
    </row>
    <row r="159" spans="4:4" ht="15" x14ac:dyDescent="0.25">
      <c r="D159" s="125">
        <v>100</v>
      </c>
    </row>
    <row r="160" spans="4:4" ht="15" x14ac:dyDescent="0.25">
      <c r="D160" s="125">
        <v>100</v>
      </c>
    </row>
    <row r="161" spans="4:4" ht="15" x14ac:dyDescent="0.25">
      <c r="D161" s="125">
        <v>100</v>
      </c>
    </row>
    <row r="162" spans="4:4" ht="15" x14ac:dyDescent="0.25">
      <c r="D162" s="125">
        <v>100</v>
      </c>
    </row>
    <row r="163" spans="4:4" ht="15" x14ac:dyDescent="0.25">
      <c r="D163" s="125">
        <v>100</v>
      </c>
    </row>
    <row r="164" spans="4:4" ht="15" x14ac:dyDescent="0.25">
      <c r="D164" s="125">
        <v>100</v>
      </c>
    </row>
    <row r="165" spans="4:4" ht="15" x14ac:dyDescent="0.25">
      <c r="D165" s="125">
        <v>100</v>
      </c>
    </row>
    <row r="166" spans="4:4" ht="15" x14ac:dyDescent="0.25">
      <c r="D166" s="125">
        <v>100</v>
      </c>
    </row>
    <row r="167" spans="4:4" ht="15" x14ac:dyDescent="0.25">
      <c r="D167" s="125">
        <v>100</v>
      </c>
    </row>
    <row r="168" spans="4:4" ht="15" x14ac:dyDescent="0.25">
      <c r="D168" s="125">
        <v>100</v>
      </c>
    </row>
    <row r="169" spans="4:4" ht="15" x14ac:dyDescent="0.25">
      <c r="D169" s="125">
        <v>100</v>
      </c>
    </row>
    <row r="170" spans="4:4" ht="15" x14ac:dyDescent="0.25">
      <c r="D170" s="125">
        <v>100</v>
      </c>
    </row>
    <row r="171" spans="4:4" ht="15" x14ac:dyDescent="0.25">
      <c r="D171" s="125">
        <v>100</v>
      </c>
    </row>
    <row r="172" spans="4:4" ht="15" x14ac:dyDescent="0.25">
      <c r="D172" s="125">
        <v>100</v>
      </c>
    </row>
    <row r="173" spans="4:4" ht="15" x14ac:dyDescent="0.25">
      <c r="D173" s="125">
        <v>100</v>
      </c>
    </row>
    <row r="174" spans="4:4" ht="15" x14ac:dyDescent="0.25">
      <c r="D174" s="125">
        <v>100</v>
      </c>
    </row>
    <row r="175" spans="4:4" ht="15" x14ac:dyDescent="0.25">
      <c r="D175" s="125">
        <v>100</v>
      </c>
    </row>
    <row r="176" spans="4:4" ht="15" x14ac:dyDescent="0.25">
      <c r="D176" s="125">
        <v>100</v>
      </c>
    </row>
    <row r="177" spans="4:4" ht="15" x14ac:dyDescent="0.25">
      <c r="D177" s="125">
        <v>100</v>
      </c>
    </row>
    <row r="178" spans="4:4" ht="15" x14ac:dyDescent="0.25">
      <c r="D178" s="125">
        <v>100</v>
      </c>
    </row>
    <row r="179" spans="4:4" ht="15" x14ac:dyDescent="0.25">
      <c r="D179" s="125">
        <v>100</v>
      </c>
    </row>
    <row r="180" spans="4:4" ht="15" x14ac:dyDescent="0.25">
      <c r="D180" s="125">
        <v>100</v>
      </c>
    </row>
    <row r="181" spans="4:4" ht="15" x14ac:dyDescent="0.25">
      <c r="D181" s="125">
        <v>100</v>
      </c>
    </row>
    <row r="182" spans="4:4" ht="15" x14ac:dyDescent="0.25">
      <c r="D182" s="125">
        <v>100</v>
      </c>
    </row>
    <row r="183" spans="4:4" ht="15" x14ac:dyDescent="0.25">
      <c r="D183" s="125">
        <v>100</v>
      </c>
    </row>
    <row r="184" spans="4:4" ht="15" x14ac:dyDescent="0.25">
      <c r="D184" s="125">
        <v>100</v>
      </c>
    </row>
    <row r="185" spans="4:4" ht="15" x14ac:dyDescent="0.25">
      <c r="D185" s="125">
        <v>100</v>
      </c>
    </row>
    <row r="186" spans="4:4" ht="15" x14ac:dyDescent="0.25">
      <c r="D186" s="125">
        <v>100</v>
      </c>
    </row>
    <row r="187" spans="4:4" ht="15" x14ac:dyDescent="0.25">
      <c r="D187" s="125">
        <v>100</v>
      </c>
    </row>
    <row r="188" spans="4:4" ht="15" x14ac:dyDescent="0.25">
      <c r="D188" s="106"/>
    </row>
    <row r="189" spans="4:4" ht="15" x14ac:dyDescent="0.25">
      <c r="D189" s="106"/>
    </row>
    <row r="190" spans="4:4" ht="15" x14ac:dyDescent="0.25">
      <c r="D190" s="106"/>
    </row>
    <row r="191" spans="4:4" ht="15" x14ac:dyDescent="0.25">
      <c r="D191" s="106"/>
    </row>
    <row r="192" spans="4:4" ht="15" x14ac:dyDescent="0.25">
      <c r="D192" s="106"/>
    </row>
    <row r="193" spans="4:4" ht="15" x14ac:dyDescent="0.25">
      <c r="D193" s="106"/>
    </row>
    <row r="194" spans="4:4" ht="15" x14ac:dyDescent="0.25">
      <c r="D194" s="106"/>
    </row>
    <row r="195" spans="4:4" ht="15" x14ac:dyDescent="0.25">
      <c r="D195" s="106"/>
    </row>
    <row r="196" spans="4:4" ht="15" x14ac:dyDescent="0.25">
      <c r="D196" s="106"/>
    </row>
    <row r="197" spans="4:4" ht="15" x14ac:dyDescent="0.25">
      <c r="D197" s="106"/>
    </row>
    <row r="198" spans="4:4" ht="15" x14ac:dyDescent="0.25">
      <c r="D198" s="106"/>
    </row>
    <row r="199" spans="4:4" ht="15" x14ac:dyDescent="0.25">
      <c r="D199" s="106"/>
    </row>
    <row r="200" spans="4:4" ht="15" x14ac:dyDescent="0.25">
      <c r="D200" s="106"/>
    </row>
    <row r="201" spans="4:4" ht="15" x14ac:dyDescent="0.25">
      <c r="D201" s="106"/>
    </row>
    <row r="202" spans="4:4" ht="15" x14ac:dyDescent="0.25">
      <c r="D202" s="106"/>
    </row>
    <row r="203" spans="4:4" ht="15" x14ac:dyDescent="0.25">
      <c r="D203" s="106"/>
    </row>
    <row r="204" spans="4:4" ht="15" x14ac:dyDescent="0.25">
      <c r="D204" s="106"/>
    </row>
    <row r="354" spans="1:4" ht="15" x14ac:dyDescent="0.25">
      <c r="A354" s="28" t="s">
        <v>22</v>
      </c>
      <c r="C354" s="29"/>
      <c r="D354" s="104"/>
    </row>
    <row r="355" spans="1:4" ht="15" x14ac:dyDescent="0.25">
      <c r="A355" s="28" t="s">
        <v>23</v>
      </c>
      <c r="C355" s="29"/>
      <c r="D355" s="104"/>
    </row>
    <row r="356" spans="1:4" ht="15" x14ac:dyDescent="0.25">
      <c r="A356" s="28" t="s">
        <v>24</v>
      </c>
      <c r="C356" s="29"/>
      <c r="D356" s="104"/>
    </row>
    <row r="357" spans="1:4" ht="15" x14ac:dyDescent="0.25">
      <c r="C357" s="29"/>
      <c r="D357" s="104"/>
    </row>
    <row r="358" spans="1:4" ht="15" x14ac:dyDescent="0.25">
      <c r="A358" s="28" t="s">
        <v>17</v>
      </c>
      <c r="B358" s="28">
        <f>(B355*B356)-B356</f>
        <v>0</v>
      </c>
      <c r="C358" s="29"/>
      <c r="D358" s="167" t="s">
        <v>25</v>
      </c>
    </row>
    <row r="359" spans="1:4" ht="15" x14ac:dyDescent="0.25">
      <c r="C359" s="29"/>
      <c r="D359" s="167" t="s">
        <v>26</v>
      </c>
    </row>
    <row r="360" spans="1:4" ht="15" x14ac:dyDescent="0.25">
      <c r="C360" s="29"/>
      <c r="D360" s="167" t="s">
        <v>27</v>
      </c>
    </row>
    <row r="361" spans="1:4" ht="15" x14ac:dyDescent="0.25">
      <c r="C361" s="29"/>
      <c r="D361" s="167" t="s">
        <v>28</v>
      </c>
    </row>
    <row r="362" spans="1:4" ht="15" x14ac:dyDescent="0.25">
      <c r="C362" s="29"/>
      <c r="D362" s="167" t="s">
        <v>29</v>
      </c>
    </row>
    <row r="363" spans="1:4" ht="15" x14ac:dyDescent="0.25">
      <c r="C363" s="29"/>
      <c r="D363" s="167" t="s">
        <v>30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N1:R12"/>
    <mergeCell ref="H12:M12"/>
    <mergeCell ref="C8:C11"/>
    <mergeCell ref="B12:F12"/>
    <mergeCell ref="A2:F2"/>
    <mergeCell ref="A7:F7"/>
    <mergeCell ref="B1:F1"/>
  </mergeCells>
  <pageMargins left="0.75" right="0.75" top="1" bottom="1" header="0.5" footer="0.5"/>
  <pageSetup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3.fo7rmato_de_campo">
                <anchor>
                  <from>
                    <xdr:col>7</xdr:col>
                    <xdr:colOff>57150</xdr:colOff>
                    <xdr:row>0</xdr:row>
                    <xdr:rowOff>257175</xdr:rowOff>
                  </from>
                  <to>
                    <xdr:col>8</xdr:col>
                    <xdr:colOff>552450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LVAR">
                <anchor>
                  <from>
                    <xdr:col>9</xdr:col>
                    <xdr:colOff>76200</xdr:colOff>
                    <xdr:row>0</xdr:row>
                    <xdr:rowOff>285750</xdr:rowOff>
                  </from>
                  <to>
                    <xdr:col>11</xdr:col>
                    <xdr:colOff>561975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iguiente">
                <anchor>
                  <from>
                    <xdr:col>7</xdr:col>
                    <xdr:colOff>76200</xdr:colOff>
                    <xdr:row>0</xdr:row>
                    <xdr:rowOff>695325</xdr:rowOff>
                  </from>
                  <to>
                    <xdr:col>8</xdr:col>
                    <xdr:colOff>552450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ONAVERISON_A">
                <anchor>
                  <from>
                    <xdr:col>7</xdr:col>
                    <xdr:colOff>85725</xdr:colOff>
                    <xdr:row>3</xdr:row>
                    <xdr:rowOff>9525</xdr:rowOff>
                  </from>
                  <to>
                    <xdr:col>8</xdr:col>
                    <xdr:colOff>571500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CONVERSION_B">
                <anchor>
                  <from>
                    <xdr:col>7</xdr:col>
                    <xdr:colOff>95250</xdr:colOff>
                    <xdr:row>5</xdr:row>
                    <xdr:rowOff>133350</xdr:rowOff>
                  </from>
                  <to>
                    <xdr:col>8</xdr:col>
                    <xdr:colOff>581025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Curva_y_espectro_Spac">
                <anchor>
                  <from>
                    <xdr:col>13</xdr:col>
                    <xdr:colOff>533400</xdr:colOff>
                    <xdr:row>2</xdr:row>
                    <xdr:rowOff>171450</xdr:rowOff>
                  </from>
                  <to>
                    <xdr:col>16</xdr:col>
                    <xdr:colOff>428625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anexo01">
                <anchor>
                  <from>
                    <xdr:col>9</xdr:col>
                    <xdr:colOff>76200</xdr:colOff>
                    <xdr:row>0</xdr:row>
                    <xdr:rowOff>695325</xdr:rowOff>
                  </from>
                  <to>
                    <xdr:col>11</xdr:col>
                    <xdr:colOff>552450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Macro4">
                <anchor moveWithCells="1" sizeWithCells="1">
                  <from>
                    <xdr:col>9</xdr:col>
                    <xdr:colOff>95250</xdr:colOff>
                    <xdr:row>3</xdr:row>
                    <xdr:rowOff>38100</xdr:rowOff>
                  </from>
                  <to>
                    <xdr:col>11</xdr:col>
                    <xdr:colOff>542925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FOTOS">
                <anchor moveWithCells="1" sizeWithCells="1">
                  <from>
                    <xdr:col>7</xdr:col>
                    <xdr:colOff>85725</xdr:colOff>
                    <xdr:row>8</xdr:row>
                    <xdr:rowOff>19050</xdr:rowOff>
                  </from>
                  <to>
                    <xdr:col>8</xdr:col>
                    <xdr:colOff>571500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3" name="Button 20">
              <controlPr defaultSize="0" print="0" autoFill="0" autoPict="0" macro="[0]!Formato_spac">
                <anchor>
                  <from>
                    <xdr:col>13</xdr:col>
                    <xdr:colOff>514350</xdr:colOff>
                    <xdr:row>0</xdr:row>
                    <xdr:rowOff>323850</xdr:rowOff>
                  </from>
                  <to>
                    <xdr:col>16</xdr:col>
                    <xdr:colOff>428625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4" name="Button 22">
              <controlPr defaultSize="0" print="0" autoFill="0" autoPict="0" macro="[0]!PerfilVs">
                <anchor>
                  <from>
                    <xdr:col>9</xdr:col>
                    <xdr:colOff>66675</xdr:colOff>
                    <xdr:row>5</xdr:row>
                    <xdr:rowOff>133350</xdr:rowOff>
                  </from>
                  <to>
                    <xdr:col>11</xdr:col>
                    <xdr:colOff>542925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5" name="Button 23">
              <controlPr defaultSize="0" print="0" autoFill="0" autoPict="0" macro="[0]!Espectro_energia">
                <anchor>
                  <from>
                    <xdr:col>9</xdr:col>
                    <xdr:colOff>57150</xdr:colOff>
                    <xdr:row>8</xdr:row>
                    <xdr:rowOff>0</xdr:rowOff>
                  </from>
                  <to>
                    <xdr:col>11</xdr:col>
                    <xdr:colOff>571500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6" name="Button 25">
              <controlPr defaultSize="0" print="0" autoFill="0" autoPict="0" macro="[0]!Inversion_y_ajuste_Spac">
                <anchor>
                  <from>
                    <xdr:col>13</xdr:col>
                    <xdr:colOff>523875</xdr:colOff>
                    <xdr:row>4</xdr:row>
                    <xdr:rowOff>180975</xdr:rowOff>
                  </from>
                  <to>
                    <xdr:col>16</xdr:col>
                    <xdr:colOff>400050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7" name="Button 26">
              <controlPr defaultSize="0" print="0" autoFill="0" autoPict="0" macro="[0]!Modelo_Spac">
                <anchor>
                  <from>
                    <xdr:col>13</xdr:col>
                    <xdr:colOff>523875</xdr:colOff>
                    <xdr:row>0</xdr:row>
                    <xdr:rowOff>676275</xdr:rowOff>
                  </from>
                  <to>
                    <xdr:col>16</xdr:col>
                    <xdr:colOff>419100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8"/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L193"/>
  <sheetViews>
    <sheetView workbookViewId="0">
      <selection activeCell="K5" sqref="K5:L6"/>
    </sheetView>
  </sheetViews>
  <sheetFormatPr defaultColWidth="11.42578125" defaultRowHeight="12.75" x14ac:dyDescent="0.2"/>
  <cols>
    <col min="3" max="3" width="12.5703125" bestFit="1" customWidth="1"/>
    <col min="5" max="5" width="12.5703125" bestFit="1" customWidth="1"/>
    <col min="11" max="11" width="14.28515625" customWidth="1"/>
    <col min="12" max="12" width="21.7109375" customWidth="1"/>
  </cols>
  <sheetData>
    <row r="1" spans="1:12" ht="15.75" thickBot="1" x14ac:dyDescent="0.3">
      <c r="A1" s="204" t="s">
        <v>31</v>
      </c>
      <c r="B1" s="204"/>
    </row>
    <row r="2" spans="1:12" ht="13.5" thickBot="1" x14ac:dyDescent="0.25"/>
    <row r="3" spans="1:12" ht="15.75" thickBot="1" x14ac:dyDescent="0.3">
      <c r="A3" s="5" t="s">
        <v>32</v>
      </c>
      <c r="J3" s="205" t="s">
        <v>33</v>
      </c>
      <c r="K3" s="206"/>
      <c r="L3" s="207"/>
    </row>
    <row r="4" spans="1:12" ht="15.75" thickBot="1" x14ac:dyDescent="0.3">
      <c r="A4" s="2" t="s">
        <v>34</v>
      </c>
      <c r="B4" s="1">
        <v>0.35</v>
      </c>
      <c r="J4" s="12" t="s">
        <v>35</v>
      </c>
      <c r="K4" s="12" t="s">
        <v>36</v>
      </c>
      <c r="L4" s="11" t="s">
        <v>37</v>
      </c>
    </row>
    <row r="5" spans="1:12" ht="14.25" x14ac:dyDescent="0.2">
      <c r="A5" s="2" t="s">
        <v>38</v>
      </c>
      <c r="B5" s="1">
        <v>9.81</v>
      </c>
      <c r="J5" s="13" t="s">
        <v>39</v>
      </c>
    </row>
    <row r="6" spans="1:12" ht="15" thickBot="1" x14ac:dyDescent="0.25">
      <c r="J6" s="14" t="s">
        <v>40</v>
      </c>
    </row>
    <row r="7" spans="1:12" ht="15.75" thickBot="1" x14ac:dyDescent="0.3">
      <c r="A7" s="6" t="s">
        <v>41</v>
      </c>
      <c r="B7" s="6" t="s">
        <v>42</v>
      </c>
      <c r="C7" s="6" t="s">
        <v>43</v>
      </c>
      <c r="D7" s="6" t="s">
        <v>44</v>
      </c>
      <c r="E7" s="6" t="s">
        <v>45</v>
      </c>
      <c r="F7" s="6" t="s">
        <v>46</v>
      </c>
      <c r="G7" s="6" t="s">
        <v>47</v>
      </c>
      <c r="H7" s="6" t="s">
        <v>48</v>
      </c>
    </row>
    <row r="8" spans="1:12" x14ac:dyDescent="0.2">
      <c r="A8" s="4">
        <f>IF('A2'!D5="","",('A2'!D5))</f>
        <v>0</v>
      </c>
      <c r="B8" s="9">
        <f>IF('A2'!E5="","",('A2'!E5))</f>
        <v>164.17099999999999</v>
      </c>
      <c r="C8" s="9">
        <f>IF(B8="","",(((2-(2*$B$4))/(1-(2*$B$4)))^(1/2)*B8))</f>
        <v>341.74918879835445</v>
      </c>
      <c r="G8" s="8" t="str">
        <f>IF(D8="","",((D8*1000)/$B$5)*((C8^2)-((4/3)*(B8^2))))</f>
        <v/>
      </c>
      <c r="H8" s="7" t="str">
        <f>IF(D8="","",C8^2*((D8*1000)/$B$5))</f>
        <v/>
      </c>
    </row>
    <row r="9" spans="1:12" x14ac:dyDescent="0.2">
      <c r="A9" s="4">
        <f>IF('A2'!D6="","",('A2'!D6))</f>
        <v>2.44</v>
      </c>
      <c r="B9" s="9">
        <f>IF('A2'!E6="","",('A2'!E6))</f>
        <v>164.17099999999999</v>
      </c>
      <c r="C9" s="9">
        <f t="shared" ref="C9:C72" si="0">IF(B9="","",(((2-(2*$B$4))/(1-(2*$B$4)))^(1/2)*B9))</f>
        <v>341.74918879835445</v>
      </c>
      <c r="D9" s="4">
        <f t="shared" ref="D9:D72" si="1">IF(B9="","",(8.32*LOG10(B9)-1.61*LOG10(A9)))</f>
        <v>17.807568790125035</v>
      </c>
      <c r="E9" s="8">
        <f>IF(B9="","",(B9^2*(D9*1000)/$B$5)*(1/1000))</f>
        <v>48924.738206791277</v>
      </c>
      <c r="F9" s="8">
        <f>IF(B9="","",(2*E9*(1+$B$4)))</f>
        <v>132096.79315833646</v>
      </c>
      <c r="G9" s="8">
        <f>IF(D9="","",((D9*1000)/$B$5)*((C9^2)-((4/3)*(B9^2))))</f>
        <v>146774214.62037382</v>
      </c>
      <c r="H9" s="7">
        <f>IF(D9="","",C9^2*((D9*1000)/$B$5))</f>
        <v>212007198.89609551</v>
      </c>
      <c r="I9" s="10"/>
    </row>
    <row r="10" spans="1:12" x14ac:dyDescent="0.2">
      <c r="A10" s="4">
        <f>IF('A2'!D7="","",('A2'!D7))</f>
        <v>2.44</v>
      </c>
      <c r="B10" s="9">
        <f>IF('A2'!E7="","",('A2'!E7))</f>
        <v>200.46700000000001</v>
      </c>
      <c r="C10" s="9">
        <f t="shared" si="0"/>
        <v>417.30533791497726</v>
      </c>
      <c r="D10" s="4">
        <f t="shared" si="1"/>
        <v>18.529299234240376</v>
      </c>
      <c r="E10" s="8">
        <f t="shared" ref="E10:E73" si="2">IF(B10="","",(B10^2*(D10*1000)/$B$5)*(1/1000))</f>
        <v>75905.941233732112</v>
      </c>
      <c r="F10" s="8">
        <f t="shared" ref="F10:F73" si="3">IF(B10="","",(2*E10*(1+$B$4)))</f>
        <v>204946.0413310767</v>
      </c>
      <c r="G10" s="8">
        <f t="shared" ref="G10:G72" si="4">IF(D10="","",((D10*1000)/$B$5)*((C10^2)-((4/3)*(B10^2))))</f>
        <v>227717823.70119634</v>
      </c>
      <c r="H10" s="7">
        <f t="shared" ref="H10:H73" si="5">IF(D10="","",C10^2*((D10*1000)/$B$5))</f>
        <v>328925745.34617245</v>
      </c>
    </row>
    <row r="11" spans="1:12" x14ac:dyDescent="0.2">
      <c r="A11" s="4">
        <f>IF('A2'!D8="","",('A2'!D8))</f>
        <v>8.17</v>
      </c>
      <c r="B11" s="9">
        <f>IF('A2'!E8="","",('A2'!E8))</f>
        <v>200.46700000000001</v>
      </c>
      <c r="C11" s="9">
        <f t="shared" si="0"/>
        <v>417.30533791497726</v>
      </c>
      <c r="D11" s="4">
        <f t="shared" si="1"/>
        <v>17.684319343628545</v>
      </c>
      <c r="E11" s="8">
        <f t="shared" si="2"/>
        <v>72444.45069868023</v>
      </c>
      <c r="F11" s="8">
        <f t="shared" si="3"/>
        <v>195600.01688643664</v>
      </c>
      <c r="G11" s="8">
        <f t="shared" si="4"/>
        <v>217333352.0960407</v>
      </c>
      <c r="H11" s="7">
        <f t="shared" si="5"/>
        <v>313925953.0276143</v>
      </c>
    </row>
    <row r="12" spans="1:12" x14ac:dyDescent="0.2">
      <c r="A12" s="4">
        <f>IF('A2'!D9="","",('A2'!D9))</f>
        <v>8.17</v>
      </c>
      <c r="B12" s="9">
        <f>IF('A2'!E9="","",('A2'!E9))</f>
        <v>202.071</v>
      </c>
      <c r="C12" s="9">
        <f t="shared" si="0"/>
        <v>420.64433017812087</v>
      </c>
      <c r="D12" s="4">
        <f t="shared" si="1"/>
        <v>17.71311569149546</v>
      </c>
      <c r="E12" s="8">
        <f t="shared" si="2"/>
        <v>73728.251271976726</v>
      </c>
      <c r="F12" s="8">
        <f t="shared" si="3"/>
        <v>199066.27843433717</v>
      </c>
      <c r="G12" s="8">
        <f t="shared" si="4"/>
        <v>221184753.81593013</v>
      </c>
      <c r="H12" s="7">
        <f t="shared" si="5"/>
        <v>319489088.84523243</v>
      </c>
    </row>
    <row r="13" spans="1:12" x14ac:dyDescent="0.2">
      <c r="A13" s="4">
        <f>IF('A2'!D10="","",('A2'!D10))</f>
        <v>17.03</v>
      </c>
      <c r="B13" s="9">
        <f>IF('A2'!E10="","",('A2'!E10))</f>
        <v>202.071</v>
      </c>
      <c r="C13" s="9">
        <f t="shared" si="0"/>
        <v>420.64433017812087</v>
      </c>
      <c r="D13" s="4">
        <f t="shared" si="1"/>
        <v>17.199537619292858</v>
      </c>
      <c r="E13" s="8">
        <f t="shared" si="2"/>
        <v>71590.557722483863</v>
      </c>
      <c r="F13" s="8">
        <f t="shared" si="3"/>
        <v>193294.50585070645</v>
      </c>
      <c r="G13" s="8">
        <f t="shared" si="4"/>
        <v>214771673.16745156</v>
      </c>
      <c r="H13" s="7">
        <f t="shared" si="5"/>
        <v>310225750.13076341</v>
      </c>
    </row>
    <row r="14" spans="1:12" x14ac:dyDescent="0.2">
      <c r="A14" s="4">
        <f>IF('A2'!D11="","",('A2'!D11))</f>
        <v>17.03</v>
      </c>
      <c r="B14" s="9">
        <f>IF('A2'!E11="","",('A2'!E11))</f>
        <v>319.97500000000002</v>
      </c>
      <c r="C14" s="9">
        <f t="shared" si="0"/>
        <v>666.08107817917585</v>
      </c>
      <c r="D14" s="4">
        <f t="shared" si="1"/>
        <v>18.860309933961009</v>
      </c>
      <c r="E14" s="8">
        <f t="shared" si="2"/>
        <v>196839.34598026072</v>
      </c>
      <c r="F14" s="8">
        <f t="shared" si="3"/>
        <v>531466.23414670397</v>
      </c>
      <c r="G14" s="8">
        <f t="shared" si="4"/>
        <v>590518037.94078219</v>
      </c>
      <c r="H14" s="7">
        <f t="shared" si="5"/>
        <v>852970499.24779642</v>
      </c>
    </row>
    <row r="15" spans="1:12" x14ac:dyDescent="0.2">
      <c r="A15" s="4">
        <f>IF('A2'!D12="","",('A2'!D12))</f>
        <v>26.14</v>
      </c>
      <c r="B15" s="9">
        <f>IF('A2'!E12="","",('A2'!E12))</f>
        <v>319.97500000000002</v>
      </c>
      <c r="C15" s="9">
        <f t="shared" si="0"/>
        <v>666.08107817917585</v>
      </c>
      <c r="D15" s="4">
        <f t="shared" si="1"/>
        <v>18.560703528157113</v>
      </c>
      <c r="E15" s="8">
        <f t="shared" si="2"/>
        <v>193712.4446103239</v>
      </c>
      <c r="F15" s="8">
        <f t="shared" si="3"/>
        <v>523023.60044787457</v>
      </c>
      <c r="G15" s="8">
        <f t="shared" si="4"/>
        <v>581137333.83097172</v>
      </c>
      <c r="H15" s="7">
        <f t="shared" si="5"/>
        <v>839420593.31140351</v>
      </c>
    </row>
    <row r="16" spans="1:12" x14ac:dyDescent="0.2">
      <c r="A16" s="4">
        <f>IF('A2'!D13="","",('A2'!D13))</f>
        <v>26.14</v>
      </c>
      <c r="B16" s="9">
        <f>IF('A2'!E13="","",('A2'!E13))</f>
        <v>470.37200000000001</v>
      </c>
      <c r="C16" s="9">
        <f t="shared" si="0"/>
        <v>979.1573995008838</v>
      </c>
      <c r="D16" s="4">
        <f t="shared" si="1"/>
        <v>19.952850970129351</v>
      </c>
      <c r="E16" s="8">
        <f t="shared" si="2"/>
        <v>450006.59055903537</v>
      </c>
      <c r="F16" s="8">
        <f t="shared" si="3"/>
        <v>1215017.7945093955</v>
      </c>
      <c r="G16" s="8">
        <f t="shared" si="4"/>
        <v>1350019771.6771064</v>
      </c>
      <c r="H16" s="7">
        <f t="shared" si="5"/>
        <v>1950028559.0891535</v>
      </c>
    </row>
    <row r="17" spans="1:8" x14ac:dyDescent="0.2">
      <c r="A17" s="4">
        <f>IF('A2'!D14="","",('A2'!D14))</f>
        <v>50</v>
      </c>
      <c r="B17" s="9">
        <f>IF('A2'!E14="","",('A2'!E14))</f>
        <v>470.37200000000001</v>
      </c>
      <c r="C17" s="9">
        <f t="shared" si="0"/>
        <v>979.1573995008838</v>
      </c>
      <c r="D17" s="4">
        <f t="shared" si="1"/>
        <v>19.499371252172047</v>
      </c>
      <c r="E17" s="8">
        <f t="shared" si="2"/>
        <v>439779.03650818113</v>
      </c>
      <c r="F17" s="8">
        <f t="shared" si="3"/>
        <v>1187403.3985720892</v>
      </c>
      <c r="G17" s="8">
        <f t="shared" si="4"/>
        <v>1319337109.5245433</v>
      </c>
      <c r="H17" s="7">
        <f t="shared" si="5"/>
        <v>1905709158.2021179</v>
      </c>
    </row>
    <row r="18" spans="1:8" x14ac:dyDescent="0.2">
      <c r="A18" s="4" t="str">
        <f>IF('A2'!D15="","",('A2'!D15))</f>
        <v/>
      </c>
      <c r="B18" s="4" t="str">
        <f>IF('A2'!E15="","",('A2'!E15))</f>
        <v/>
      </c>
      <c r="C18" s="4" t="str">
        <f t="shared" si="0"/>
        <v/>
      </c>
      <c r="D18" s="4" t="str">
        <f t="shared" si="1"/>
        <v/>
      </c>
      <c r="E18" s="8" t="str">
        <f t="shared" si="2"/>
        <v/>
      </c>
      <c r="F18" s="8" t="str">
        <f>IF(B18="","",(2*E18*(1+$B$4)))</f>
        <v/>
      </c>
      <c r="G18" s="8" t="str">
        <f t="shared" si="4"/>
        <v/>
      </c>
      <c r="H18" s="7" t="str">
        <f t="shared" si="5"/>
        <v/>
      </c>
    </row>
    <row r="19" spans="1:8" x14ac:dyDescent="0.2">
      <c r="A19" s="4" t="str">
        <f>IF('A2'!D16="","",('A2'!D16))</f>
        <v/>
      </c>
      <c r="B19" s="4" t="str">
        <f>IF('A2'!E16="","",('A2'!E16))</f>
        <v/>
      </c>
      <c r="C19" s="9" t="str">
        <f t="shared" si="0"/>
        <v/>
      </c>
      <c r="D19" s="4" t="str">
        <f t="shared" si="1"/>
        <v/>
      </c>
      <c r="E19" s="8" t="str">
        <f t="shared" si="2"/>
        <v/>
      </c>
      <c r="F19" s="8" t="str">
        <f t="shared" si="3"/>
        <v/>
      </c>
      <c r="G19" s="8" t="str">
        <f t="shared" si="4"/>
        <v/>
      </c>
      <c r="H19" s="7" t="str">
        <f t="shared" si="5"/>
        <v/>
      </c>
    </row>
    <row r="20" spans="1:8" x14ac:dyDescent="0.2">
      <c r="A20" s="4" t="str">
        <f>IF('A2'!D17="","",('A2'!D17))</f>
        <v/>
      </c>
      <c r="B20" s="4" t="str">
        <f>IF('A2'!E17="","",('A2'!E17))</f>
        <v/>
      </c>
      <c r="C20" s="9" t="str">
        <f t="shared" si="0"/>
        <v/>
      </c>
      <c r="D20" s="4" t="str">
        <f t="shared" si="1"/>
        <v/>
      </c>
      <c r="E20" s="8" t="str">
        <f t="shared" si="2"/>
        <v/>
      </c>
      <c r="F20" s="8" t="str">
        <f t="shared" si="3"/>
        <v/>
      </c>
      <c r="G20" s="8" t="str">
        <f t="shared" si="4"/>
        <v/>
      </c>
      <c r="H20" s="7" t="str">
        <f t="shared" si="5"/>
        <v/>
      </c>
    </row>
    <row r="21" spans="1:8" x14ac:dyDescent="0.2">
      <c r="A21" s="4" t="str">
        <f>IF('A2'!D18="","",('A2'!D18))</f>
        <v/>
      </c>
      <c r="B21" s="4" t="str">
        <f>IF('A2'!E18="","",('A2'!E18))</f>
        <v/>
      </c>
      <c r="C21" s="9" t="str">
        <f t="shared" si="0"/>
        <v/>
      </c>
      <c r="D21" s="4" t="str">
        <f t="shared" si="1"/>
        <v/>
      </c>
      <c r="E21" s="8" t="str">
        <f t="shared" si="2"/>
        <v/>
      </c>
      <c r="F21" s="8" t="str">
        <f t="shared" si="3"/>
        <v/>
      </c>
      <c r="G21" s="8" t="str">
        <f t="shared" si="4"/>
        <v/>
      </c>
      <c r="H21" s="7" t="str">
        <f t="shared" si="5"/>
        <v/>
      </c>
    </row>
    <row r="22" spans="1:8" x14ac:dyDescent="0.2">
      <c r="A22" s="4" t="str">
        <f>IF('A2'!D19="","",('A2'!D19))</f>
        <v/>
      </c>
      <c r="B22" s="4" t="str">
        <f>IF('A2'!E19="","",('A2'!E19))</f>
        <v/>
      </c>
      <c r="C22" s="9" t="str">
        <f t="shared" si="0"/>
        <v/>
      </c>
      <c r="D22" s="4" t="str">
        <f t="shared" si="1"/>
        <v/>
      </c>
      <c r="E22" s="8" t="str">
        <f t="shared" si="2"/>
        <v/>
      </c>
      <c r="F22" s="8" t="str">
        <f t="shared" si="3"/>
        <v/>
      </c>
      <c r="G22" s="8" t="str">
        <f t="shared" si="4"/>
        <v/>
      </c>
      <c r="H22" s="7" t="str">
        <f t="shared" si="5"/>
        <v/>
      </c>
    </row>
    <row r="23" spans="1:8" x14ac:dyDescent="0.2">
      <c r="A23" s="4" t="str">
        <f>IF('A2'!D20="","",('A2'!D20))</f>
        <v/>
      </c>
      <c r="B23" s="4" t="str">
        <f>IF('A2'!E20="","",('A2'!E20))</f>
        <v/>
      </c>
      <c r="C23" s="9" t="str">
        <f t="shared" si="0"/>
        <v/>
      </c>
      <c r="D23" s="4" t="str">
        <f t="shared" si="1"/>
        <v/>
      </c>
      <c r="E23" s="8" t="str">
        <f t="shared" si="2"/>
        <v/>
      </c>
      <c r="F23" s="8" t="str">
        <f t="shared" si="3"/>
        <v/>
      </c>
      <c r="G23" s="8" t="str">
        <f t="shared" si="4"/>
        <v/>
      </c>
      <c r="H23" s="7" t="str">
        <f t="shared" si="5"/>
        <v/>
      </c>
    </row>
    <row r="24" spans="1:8" x14ac:dyDescent="0.2">
      <c r="A24" s="4" t="str">
        <f>IF('A2'!D21="","",('A2'!D21))</f>
        <v/>
      </c>
      <c r="B24" s="4" t="str">
        <f>IF('A2'!E21="","",('A2'!E21))</f>
        <v/>
      </c>
      <c r="C24" s="9" t="str">
        <f t="shared" si="0"/>
        <v/>
      </c>
      <c r="D24" s="4" t="str">
        <f t="shared" si="1"/>
        <v/>
      </c>
      <c r="E24" s="8" t="str">
        <f t="shared" si="2"/>
        <v/>
      </c>
      <c r="F24" s="8" t="str">
        <f t="shared" si="3"/>
        <v/>
      </c>
      <c r="G24" s="8" t="str">
        <f t="shared" si="4"/>
        <v/>
      </c>
      <c r="H24" s="7" t="str">
        <f t="shared" si="5"/>
        <v/>
      </c>
    </row>
    <row r="25" spans="1:8" x14ac:dyDescent="0.2">
      <c r="A25" s="4" t="str">
        <f>IF('A2'!D22="","",('A2'!D22))</f>
        <v/>
      </c>
      <c r="B25" s="4" t="str">
        <f>IF('A2'!E22="","",('A2'!E22))</f>
        <v/>
      </c>
      <c r="C25" s="9" t="str">
        <f t="shared" si="0"/>
        <v/>
      </c>
      <c r="D25" s="4" t="str">
        <f t="shared" si="1"/>
        <v/>
      </c>
      <c r="E25" s="8" t="str">
        <f t="shared" si="2"/>
        <v/>
      </c>
      <c r="F25" s="8" t="str">
        <f t="shared" si="3"/>
        <v/>
      </c>
      <c r="G25" s="8" t="str">
        <f t="shared" si="4"/>
        <v/>
      </c>
      <c r="H25" s="7" t="str">
        <f t="shared" si="5"/>
        <v/>
      </c>
    </row>
    <row r="26" spans="1:8" x14ac:dyDescent="0.2">
      <c r="A26" s="4" t="str">
        <f>IF('A2'!D23="","",('A2'!D23))</f>
        <v/>
      </c>
      <c r="B26" s="4" t="str">
        <f>IF('A2'!E23="","",('A2'!E23))</f>
        <v/>
      </c>
      <c r="C26" s="9" t="str">
        <f t="shared" si="0"/>
        <v/>
      </c>
      <c r="D26" s="4" t="str">
        <f t="shared" si="1"/>
        <v/>
      </c>
      <c r="E26" s="8" t="str">
        <f t="shared" si="2"/>
        <v/>
      </c>
      <c r="F26" s="8" t="str">
        <f t="shared" si="3"/>
        <v/>
      </c>
      <c r="G26" s="8" t="str">
        <f t="shared" si="4"/>
        <v/>
      </c>
      <c r="H26" s="7" t="str">
        <f t="shared" si="5"/>
        <v/>
      </c>
    </row>
    <row r="27" spans="1:8" x14ac:dyDescent="0.2">
      <c r="A27" s="4" t="str">
        <f>IF('A2'!D24="","",('A2'!D24))</f>
        <v/>
      </c>
      <c r="B27" s="4" t="str">
        <f>IF('A2'!E24="","",('A2'!E24))</f>
        <v/>
      </c>
      <c r="C27" s="9" t="str">
        <f t="shared" si="0"/>
        <v/>
      </c>
      <c r="D27" s="4" t="str">
        <f t="shared" si="1"/>
        <v/>
      </c>
      <c r="E27" s="8" t="str">
        <f t="shared" si="2"/>
        <v/>
      </c>
      <c r="F27" s="8" t="str">
        <f t="shared" si="3"/>
        <v/>
      </c>
      <c r="G27" s="8" t="str">
        <f t="shared" si="4"/>
        <v/>
      </c>
      <c r="H27" s="7" t="str">
        <f t="shared" si="5"/>
        <v/>
      </c>
    </row>
    <row r="28" spans="1:8" x14ac:dyDescent="0.2">
      <c r="A28" s="4" t="str">
        <f>IF('A2'!D25="","",('A2'!D25))</f>
        <v/>
      </c>
      <c r="B28" s="4" t="str">
        <f>IF('A2'!E25="","",('A2'!E25))</f>
        <v/>
      </c>
      <c r="C28" s="9" t="str">
        <f t="shared" si="0"/>
        <v/>
      </c>
      <c r="D28" s="4" t="str">
        <f t="shared" si="1"/>
        <v/>
      </c>
      <c r="E28" s="8" t="str">
        <f t="shared" si="2"/>
        <v/>
      </c>
      <c r="F28" s="8" t="str">
        <f t="shared" si="3"/>
        <v/>
      </c>
      <c r="G28" s="8" t="str">
        <f t="shared" si="4"/>
        <v/>
      </c>
      <c r="H28" s="7" t="str">
        <f t="shared" si="5"/>
        <v/>
      </c>
    </row>
    <row r="29" spans="1:8" x14ac:dyDescent="0.2">
      <c r="A29" s="4" t="str">
        <f>IF('A2'!D26="","",('A2'!D26))</f>
        <v/>
      </c>
      <c r="B29" s="4" t="str">
        <f>IF('A2'!E26="","",('A2'!E26))</f>
        <v/>
      </c>
      <c r="C29" s="4" t="str">
        <f t="shared" si="0"/>
        <v/>
      </c>
      <c r="D29" s="4" t="str">
        <f t="shared" si="1"/>
        <v/>
      </c>
      <c r="E29" s="8" t="str">
        <f t="shared" si="2"/>
        <v/>
      </c>
      <c r="F29" s="8" t="str">
        <f t="shared" si="3"/>
        <v/>
      </c>
      <c r="G29" s="8" t="str">
        <f t="shared" si="4"/>
        <v/>
      </c>
      <c r="H29" s="7" t="str">
        <f t="shared" si="5"/>
        <v/>
      </c>
    </row>
    <row r="30" spans="1:8" x14ac:dyDescent="0.2">
      <c r="A30" s="4" t="str">
        <f>IF('A2'!D27="","",('A2'!D27))</f>
        <v/>
      </c>
      <c r="B30" s="4" t="str">
        <f>IF('A2'!E27="","",('A2'!E27))</f>
        <v/>
      </c>
      <c r="C30" s="9" t="str">
        <f t="shared" si="0"/>
        <v/>
      </c>
      <c r="D30" s="4" t="str">
        <f t="shared" si="1"/>
        <v/>
      </c>
      <c r="E30" s="8" t="str">
        <f t="shared" si="2"/>
        <v/>
      </c>
      <c r="F30" s="8" t="str">
        <f t="shared" si="3"/>
        <v/>
      </c>
      <c r="G30" s="8" t="str">
        <f t="shared" si="4"/>
        <v/>
      </c>
      <c r="H30" s="7" t="str">
        <f t="shared" si="5"/>
        <v/>
      </c>
    </row>
    <row r="31" spans="1:8" x14ac:dyDescent="0.2">
      <c r="A31" s="4" t="str">
        <f>IF('A2'!D28="","",('A2'!D28))</f>
        <v/>
      </c>
      <c r="B31" s="4" t="str">
        <f>IF('A2'!E28="","",('A2'!E28))</f>
        <v/>
      </c>
      <c r="C31" s="9" t="str">
        <f t="shared" si="0"/>
        <v/>
      </c>
      <c r="D31" s="4" t="str">
        <f t="shared" si="1"/>
        <v/>
      </c>
      <c r="E31" s="8" t="str">
        <f t="shared" si="2"/>
        <v/>
      </c>
      <c r="F31" s="8" t="str">
        <f t="shared" si="3"/>
        <v/>
      </c>
      <c r="G31" s="8" t="str">
        <f t="shared" si="4"/>
        <v/>
      </c>
      <c r="H31" s="7" t="str">
        <f t="shared" si="5"/>
        <v/>
      </c>
    </row>
    <row r="32" spans="1:8" x14ac:dyDescent="0.2">
      <c r="A32" s="4" t="str">
        <f>IF('A2'!D29="","",('A2'!D29))</f>
        <v/>
      </c>
      <c r="B32" s="4" t="str">
        <f>IF('A2'!E29="","",('A2'!E29))</f>
        <v/>
      </c>
      <c r="C32" s="9" t="str">
        <f t="shared" si="0"/>
        <v/>
      </c>
      <c r="D32" s="4" t="str">
        <f t="shared" si="1"/>
        <v/>
      </c>
      <c r="E32" s="8" t="str">
        <f t="shared" si="2"/>
        <v/>
      </c>
      <c r="F32" s="8" t="str">
        <f t="shared" si="3"/>
        <v/>
      </c>
      <c r="G32" s="8" t="str">
        <f t="shared" si="4"/>
        <v/>
      </c>
      <c r="H32" s="7" t="str">
        <f t="shared" si="5"/>
        <v/>
      </c>
    </row>
    <row r="33" spans="1:8" x14ac:dyDescent="0.2">
      <c r="A33" s="4" t="str">
        <f>IF('A2'!D30="","",('A2'!D30))</f>
        <v/>
      </c>
      <c r="B33" s="4" t="str">
        <f>IF('A2'!E30="","",('A2'!E30))</f>
        <v/>
      </c>
      <c r="C33" s="9" t="str">
        <f t="shared" si="0"/>
        <v/>
      </c>
      <c r="D33" s="4" t="str">
        <f t="shared" si="1"/>
        <v/>
      </c>
      <c r="E33" s="8" t="str">
        <f t="shared" si="2"/>
        <v/>
      </c>
      <c r="F33" s="8" t="str">
        <f t="shared" si="3"/>
        <v/>
      </c>
      <c r="G33" s="8" t="str">
        <f t="shared" si="4"/>
        <v/>
      </c>
      <c r="H33" s="7" t="str">
        <f t="shared" si="5"/>
        <v/>
      </c>
    </row>
    <row r="34" spans="1:8" x14ac:dyDescent="0.2">
      <c r="A34" s="4" t="str">
        <f>IF('A2'!D31="","",('A2'!D31))</f>
        <v/>
      </c>
      <c r="B34" s="4" t="str">
        <f>IF('A2'!E31="","",('A2'!E31))</f>
        <v/>
      </c>
      <c r="C34" s="9" t="str">
        <f t="shared" si="0"/>
        <v/>
      </c>
      <c r="D34" s="4" t="str">
        <f t="shared" si="1"/>
        <v/>
      </c>
      <c r="E34" s="8" t="str">
        <f t="shared" si="2"/>
        <v/>
      </c>
      <c r="F34" s="8" t="str">
        <f t="shared" si="3"/>
        <v/>
      </c>
      <c r="G34" s="8" t="str">
        <f t="shared" si="4"/>
        <v/>
      </c>
      <c r="H34" s="7" t="str">
        <f t="shared" si="5"/>
        <v/>
      </c>
    </row>
    <row r="35" spans="1:8" x14ac:dyDescent="0.2">
      <c r="A35" s="4" t="str">
        <f>IF('A2'!D32="","",('A2'!D32))</f>
        <v/>
      </c>
      <c r="B35" s="4" t="str">
        <f>IF('A2'!E32="","",('A2'!E32))</f>
        <v/>
      </c>
      <c r="C35" s="9" t="str">
        <f t="shared" si="0"/>
        <v/>
      </c>
      <c r="D35" s="4" t="str">
        <f t="shared" si="1"/>
        <v/>
      </c>
      <c r="E35" s="8" t="str">
        <f t="shared" si="2"/>
        <v/>
      </c>
      <c r="F35" s="8" t="str">
        <f t="shared" si="3"/>
        <v/>
      </c>
      <c r="G35" s="8" t="str">
        <f t="shared" si="4"/>
        <v/>
      </c>
      <c r="H35" s="7" t="str">
        <f t="shared" si="5"/>
        <v/>
      </c>
    </row>
    <row r="36" spans="1:8" x14ac:dyDescent="0.2">
      <c r="A36" s="4" t="str">
        <f>IF('A2'!D33="","",('A2'!D33))</f>
        <v/>
      </c>
      <c r="B36" s="4" t="str">
        <f>IF('A2'!E33="","",('A2'!E33))</f>
        <v/>
      </c>
      <c r="C36" s="9" t="str">
        <f t="shared" si="0"/>
        <v/>
      </c>
      <c r="D36" s="4" t="str">
        <f t="shared" si="1"/>
        <v/>
      </c>
      <c r="E36" s="8" t="str">
        <f t="shared" si="2"/>
        <v/>
      </c>
      <c r="F36" s="8" t="str">
        <f t="shared" si="3"/>
        <v/>
      </c>
      <c r="G36" s="8" t="str">
        <f t="shared" si="4"/>
        <v/>
      </c>
      <c r="H36" s="7" t="str">
        <f t="shared" si="5"/>
        <v/>
      </c>
    </row>
    <row r="37" spans="1:8" x14ac:dyDescent="0.2">
      <c r="A37" s="4" t="str">
        <f>IF('A2'!D34="","",('A2'!D34))</f>
        <v/>
      </c>
      <c r="B37" s="4" t="str">
        <f>IF('A2'!E34="","",('A2'!E34))</f>
        <v/>
      </c>
      <c r="C37" s="9" t="str">
        <f t="shared" si="0"/>
        <v/>
      </c>
      <c r="D37" s="4" t="str">
        <f t="shared" si="1"/>
        <v/>
      </c>
      <c r="E37" s="8" t="str">
        <f t="shared" si="2"/>
        <v/>
      </c>
      <c r="F37" s="8" t="str">
        <f t="shared" si="3"/>
        <v/>
      </c>
      <c r="G37" s="8" t="str">
        <f t="shared" si="4"/>
        <v/>
      </c>
      <c r="H37" s="7" t="str">
        <f t="shared" si="5"/>
        <v/>
      </c>
    </row>
    <row r="38" spans="1:8" x14ac:dyDescent="0.2">
      <c r="A38" s="4" t="str">
        <f>IF('A2'!D35="","",('A2'!D35))</f>
        <v/>
      </c>
      <c r="B38" s="4" t="str">
        <f>IF('A2'!E35="","",('A2'!E35))</f>
        <v/>
      </c>
      <c r="C38" s="9" t="str">
        <f t="shared" si="0"/>
        <v/>
      </c>
      <c r="D38" s="4" t="str">
        <f t="shared" si="1"/>
        <v/>
      </c>
      <c r="E38" s="8" t="str">
        <f t="shared" si="2"/>
        <v/>
      </c>
      <c r="F38" s="8" t="str">
        <f t="shared" si="3"/>
        <v/>
      </c>
      <c r="G38" s="8" t="str">
        <f t="shared" si="4"/>
        <v/>
      </c>
      <c r="H38" s="7" t="str">
        <f t="shared" si="5"/>
        <v/>
      </c>
    </row>
    <row r="39" spans="1:8" x14ac:dyDescent="0.2">
      <c r="A39" s="4" t="str">
        <f>IF('A2'!D36="","",('A2'!D36))</f>
        <v/>
      </c>
      <c r="B39" s="4" t="str">
        <f>IF('A2'!E36="","",('A2'!E36))</f>
        <v/>
      </c>
      <c r="C39" s="9" t="str">
        <f t="shared" si="0"/>
        <v/>
      </c>
      <c r="D39" s="4" t="str">
        <f t="shared" si="1"/>
        <v/>
      </c>
      <c r="E39" s="8" t="str">
        <f t="shared" si="2"/>
        <v/>
      </c>
      <c r="F39" s="8" t="str">
        <f t="shared" si="3"/>
        <v/>
      </c>
      <c r="G39" s="8" t="str">
        <f t="shared" si="4"/>
        <v/>
      </c>
      <c r="H39" s="7" t="str">
        <f t="shared" si="5"/>
        <v/>
      </c>
    </row>
    <row r="40" spans="1:8" x14ac:dyDescent="0.2">
      <c r="A40" s="4" t="str">
        <f>IF('A2'!D37="","",('A2'!D37))</f>
        <v/>
      </c>
      <c r="B40" s="4" t="str">
        <f>IF('A2'!E37="","",('A2'!E37))</f>
        <v/>
      </c>
      <c r="C40" s="4" t="str">
        <f t="shared" si="0"/>
        <v/>
      </c>
      <c r="D40" s="4" t="str">
        <f t="shared" si="1"/>
        <v/>
      </c>
      <c r="E40" s="8" t="str">
        <f t="shared" si="2"/>
        <v/>
      </c>
      <c r="F40" s="8" t="str">
        <f t="shared" si="3"/>
        <v/>
      </c>
      <c r="G40" s="8" t="str">
        <f t="shared" si="4"/>
        <v/>
      </c>
      <c r="H40" s="7" t="str">
        <f t="shared" si="5"/>
        <v/>
      </c>
    </row>
    <row r="41" spans="1:8" x14ac:dyDescent="0.2">
      <c r="A41" s="4" t="str">
        <f>IF('A2'!D38="","",('A2'!D38))</f>
        <v/>
      </c>
      <c r="B41" s="4" t="str">
        <f>IF('A2'!E38="","",('A2'!E38))</f>
        <v/>
      </c>
      <c r="C41" s="9" t="str">
        <f t="shared" si="0"/>
        <v/>
      </c>
      <c r="D41" s="4" t="str">
        <f t="shared" si="1"/>
        <v/>
      </c>
      <c r="E41" s="8" t="str">
        <f t="shared" si="2"/>
        <v/>
      </c>
      <c r="F41" s="8" t="str">
        <f t="shared" si="3"/>
        <v/>
      </c>
      <c r="G41" s="8" t="str">
        <f t="shared" si="4"/>
        <v/>
      </c>
      <c r="H41" s="7" t="str">
        <f t="shared" si="5"/>
        <v/>
      </c>
    </row>
    <row r="42" spans="1:8" x14ac:dyDescent="0.2">
      <c r="A42" s="4" t="str">
        <f>IF('A2'!D39="","",('A2'!D39))</f>
        <v/>
      </c>
      <c r="B42" s="4" t="str">
        <f>IF('A2'!E39="","",('A2'!E39))</f>
        <v/>
      </c>
      <c r="C42" s="9" t="str">
        <f t="shared" si="0"/>
        <v/>
      </c>
      <c r="D42" s="4" t="str">
        <f t="shared" si="1"/>
        <v/>
      </c>
      <c r="E42" s="8" t="str">
        <f t="shared" si="2"/>
        <v/>
      </c>
      <c r="F42" s="8" t="str">
        <f t="shared" si="3"/>
        <v/>
      </c>
      <c r="G42" s="8" t="str">
        <f t="shared" si="4"/>
        <v/>
      </c>
      <c r="H42" s="7" t="str">
        <f t="shared" si="5"/>
        <v/>
      </c>
    </row>
    <row r="43" spans="1:8" x14ac:dyDescent="0.2">
      <c r="A43" s="4" t="str">
        <f>IF('A2'!D40="","",('A2'!D40))</f>
        <v/>
      </c>
      <c r="B43" s="4" t="str">
        <f>IF('A2'!E40="","",('A2'!E40))</f>
        <v/>
      </c>
      <c r="C43" s="9" t="str">
        <f t="shared" si="0"/>
        <v/>
      </c>
      <c r="D43" s="4" t="str">
        <f t="shared" si="1"/>
        <v/>
      </c>
      <c r="E43" s="8" t="str">
        <f t="shared" si="2"/>
        <v/>
      </c>
      <c r="F43" s="8" t="str">
        <f t="shared" si="3"/>
        <v/>
      </c>
      <c r="G43" s="8" t="str">
        <f t="shared" si="4"/>
        <v/>
      </c>
      <c r="H43" s="7" t="str">
        <f t="shared" si="5"/>
        <v/>
      </c>
    </row>
    <row r="44" spans="1:8" x14ac:dyDescent="0.2">
      <c r="A44" s="4" t="str">
        <f>IF('A2'!D41="","",('A2'!D41))</f>
        <v/>
      </c>
      <c r="B44" s="4" t="str">
        <f>IF('A2'!E41="","",('A2'!E41))</f>
        <v/>
      </c>
      <c r="C44" s="9" t="str">
        <f t="shared" si="0"/>
        <v/>
      </c>
      <c r="D44" s="4" t="str">
        <f t="shared" si="1"/>
        <v/>
      </c>
      <c r="E44" s="8" t="str">
        <f t="shared" si="2"/>
        <v/>
      </c>
      <c r="F44" s="8" t="str">
        <f t="shared" si="3"/>
        <v/>
      </c>
      <c r="G44" s="8" t="str">
        <f t="shared" si="4"/>
        <v/>
      </c>
      <c r="H44" s="7" t="str">
        <f t="shared" si="5"/>
        <v/>
      </c>
    </row>
    <row r="45" spans="1:8" x14ac:dyDescent="0.2">
      <c r="A45" s="4" t="str">
        <f>IF('A2'!D42="","",('A2'!D42))</f>
        <v/>
      </c>
      <c r="B45" s="4" t="str">
        <f>IF('A2'!E42="","",('A2'!E42))</f>
        <v/>
      </c>
      <c r="C45" s="9" t="str">
        <f t="shared" si="0"/>
        <v/>
      </c>
      <c r="D45" s="4" t="str">
        <f t="shared" si="1"/>
        <v/>
      </c>
      <c r="E45" s="8" t="str">
        <f t="shared" si="2"/>
        <v/>
      </c>
      <c r="F45" s="8" t="str">
        <f t="shared" si="3"/>
        <v/>
      </c>
      <c r="G45" s="8" t="str">
        <f t="shared" si="4"/>
        <v/>
      </c>
      <c r="H45" s="7" t="str">
        <f t="shared" si="5"/>
        <v/>
      </c>
    </row>
    <row r="46" spans="1:8" x14ac:dyDescent="0.2">
      <c r="A46" s="4" t="str">
        <f>IF('A2'!D43="","",('A2'!D43))</f>
        <v/>
      </c>
      <c r="B46" s="4" t="str">
        <f>IF('A2'!E43="","",('A2'!E43))</f>
        <v/>
      </c>
      <c r="C46" s="9" t="str">
        <f t="shared" si="0"/>
        <v/>
      </c>
      <c r="D46" s="4" t="str">
        <f t="shared" si="1"/>
        <v/>
      </c>
      <c r="E46" s="8" t="str">
        <f t="shared" si="2"/>
        <v/>
      </c>
      <c r="F46" s="8" t="str">
        <f t="shared" si="3"/>
        <v/>
      </c>
      <c r="G46" s="8" t="str">
        <f t="shared" si="4"/>
        <v/>
      </c>
      <c r="H46" s="7" t="str">
        <f t="shared" si="5"/>
        <v/>
      </c>
    </row>
    <row r="47" spans="1:8" x14ac:dyDescent="0.2">
      <c r="A47" s="4" t="str">
        <f>IF('A2'!D44="","",('A2'!D44))</f>
        <v/>
      </c>
      <c r="B47" s="4" t="str">
        <f>IF('A2'!E44="","",('A2'!E44))</f>
        <v/>
      </c>
      <c r="C47" s="9" t="str">
        <f t="shared" si="0"/>
        <v/>
      </c>
      <c r="D47" s="4" t="str">
        <f t="shared" si="1"/>
        <v/>
      </c>
      <c r="E47" s="8" t="str">
        <f t="shared" si="2"/>
        <v/>
      </c>
      <c r="F47" s="8" t="str">
        <f t="shared" si="3"/>
        <v/>
      </c>
      <c r="G47" s="8" t="str">
        <f t="shared" si="4"/>
        <v/>
      </c>
      <c r="H47" s="7" t="str">
        <f t="shared" si="5"/>
        <v/>
      </c>
    </row>
    <row r="48" spans="1:8" x14ac:dyDescent="0.2">
      <c r="A48" s="4" t="str">
        <f>IF('A2'!D45="","",('A2'!D45))</f>
        <v/>
      </c>
      <c r="B48" s="4" t="str">
        <f>IF('A2'!E45="","",('A2'!E45))</f>
        <v/>
      </c>
      <c r="C48" s="9" t="str">
        <f t="shared" si="0"/>
        <v/>
      </c>
      <c r="D48" s="4" t="str">
        <f t="shared" si="1"/>
        <v/>
      </c>
      <c r="E48" s="8" t="str">
        <f t="shared" si="2"/>
        <v/>
      </c>
      <c r="F48" s="8" t="str">
        <f t="shared" si="3"/>
        <v/>
      </c>
      <c r="G48" s="8" t="str">
        <f t="shared" si="4"/>
        <v/>
      </c>
      <c r="H48" s="7" t="str">
        <f t="shared" si="5"/>
        <v/>
      </c>
    </row>
    <row r="49" spans="1:8" x14ac:dyDescent="0.2">
      <c r="A49" s="4" t="str">
        <f>IF('A2'!D46="","",('A2'!D46))</f>
        <v/>
      </c>
      <c r="B49" s="4" t="str">
        <f>IF('A2'!E46="","",('A2'!E46))</f>
        <v/>
      </c>
      <c r="C49" s="9" t="str">
        <f t="shared" si="0"/>
        <v/>
      </c>
      <c r="D49" s="4" t="str">
        <f t="shared" si="1"/>
        <v/>
      </c>
      <c r="E49" s="8" t="str">
        <f t="shared" si="2"/>
        <v/>
      </c>
      <c r="F49" s="8" t="str">
        <f t="shared" si="3"/>
        <v/>
      </c>
      <c r="G49" s="8" t="str">
        <f t="shared" si="4"/>
        <v/>
      </c>
      <c r="H49" s="7" t="str">
        <f t="shared" si="5"/>
        <v/>
      </c>
    </row>
    <row r="50" spans="1:8" x14ac:dyDescent="0.2">
      <c r="A50" s="4" t="str">
        <f>IF('A2'!D47="","",('A2'!D47))</f>
        <v/>
      </c>
      <c r="B50" s="4" t="str">
        <f>IF('A2'!E47="","",('A2'!E47))</f>
        <v/>
      </c>
      <c r="C50" s="9" t="str">
        <f t="shared" si="0"/>
        <v/>
      </c>
      <c r="D50" s="4" t="str">
        <f t="shared" si="1"/>
        <v/>
      </c>
      <c r="E50" s="8" t="str">
        <f t="shared" si="2"/>
        <v/>
      </c>
      <c r="F50" s="8" t="str">
        <f t="shared" si="3"/>
        <v/>
      </c>
      <c r="G50" s="8" t="str">
        <f t="shared" si="4"/>
        <v/>
      </c>
      <c r="H50" s="7" t="str">
        <f t="shared" si="5"/>
        <v/>
      </c>
    </row>
    <row r="51" spans="1:8" x14ac:dyDescent="0.2">
      <c r="A51" s="4" t="str">
        <f>IF('A2'!D48="","",('A2'!D48))</f>
        <v/>
      </c>
      <c r="B51" s="4" t="str">
        <f>IF('A2'!E48="","",('A2'!E48))</f>
        <v/>
      </c>
      <c r="C51" s="4" t="str">
        <f t="shared" si="0"/>
        <v/>
      </c>
      <c r="D51" s="4" t="str">
        <f t="shared" si="1"/>
        <v/>
      </c>
      <c r="E51" s="8" t="str">
        <f t="shared" si="2"/>
        <v/>
      </c>
      <c r="F51" s="8" t="str">
        <f t="shared" si="3"/>
        <v/>
      </c>
      <c r="G51" s="8" t="str">
        <f t="shared" si="4"/>
        <v/>
      </c>
      <c r="H51" s="7" t="str">
        <f t="shared" si="5"/>
        <v/>
      </c>
    </row>
    <row r="52" spans="1:8" x14ac:dyDescent="0.2">
      <c r="A52" s="4" t="str">
        <f>IF('A2'!D49="","",('A2'!D49))</f>
        <v/>
      </c>
      <c r="B52" s="4" t="str">
        <f>IF('A2'!E49="","",('A2'!E49))</f>
        <v/>
      </c>
      <c r="C52" s="9" t="str">
        <f t="shared" si="0"/>
        <v/>
      </c>
      <c r="D52" s="4" t="str">
        <f t="shared" si="1"/>
        <v/>
      </c>
      <c r="E52" s="8" t="str">
        <f t="shared" si="2"/>
        <v/>
      </c>
      <c r="F52" s="8" t="str">
        <f t="shared" si="3"/>
        <v/>
      </c>
      <c r="G52" s="8" t="str">
        <f t="shared" si="4"/>
        <v/>
      </c>
      <c r="H52" s="7" t="str">
        <f t="shared" si="5"/>
        <v/>
      </c>
    </row>
    <row r="53" spans="1:8" x14ac:dyDescent="0.2">
      <c r="A53" s="4" t="str">
        <f>IF('A2'!D50="","",('A2'!D50))</f>
        <v/>
      </c>
      <c r="B53" s="4" t="str">
        <f>IF('A2'!E50="","",('A2'!E50))</f>
        <v/>
      </c>
      <c r="C53" s="9" t="str">
        <f t="shared" si="0"/>
        <v/>
      </c>
      <c r="D53" s="4" t="str">
        <f t="shared" si="1"/>
        <v/>
      </c>
      <c r="E53" s="8" t="str">
        <f t="shared" si="2"/>
        <v/>
      </c>
      <c r="F53" s="8" t="str">
        <f t="shared" si="3"/>
        <v/>
      </c>
      <c r="G53" s="8" t="str">
        <f t="shared" si="4"/>
        <v/>
      </c>
      <c r="H53" s="7" t="str">
        <f t="shared" si="5"/>
        <v/>
      </c>
    </row>
    <row r="54" spans="1:8" x14ac:dyDescent="0.2">
      <c r="A54" s="4" t="str">
        <f>IF('A2'!D51="","",('A2'!D51))</f>
        <v/>
      </c>
      <c r="B54" s="4" t="str">
        <f>IF('A2'!E51="","",('A2'!E51))</f>
        <v/>
      </c>
      <c r="C54" s="9" t="str">
        <f t="shared" si="0"/>
        <v/>
      </c>
      <c r="D54" s="4" t="str">
        <f t="shared" si="1"/>
        <v/>
      </c>
      <c r="E54" s="8" t="str">
        <f t="shared" si="2"/>
        <v/>
      </c>
      <c r="F54" s="8" t="str">
        <f t="shared" si="3"/>
        <v/>
      </c>
      <c r="G54" s="8" t="str">
        <f t="shared" si="4"/>
        <v/>
      </c>
      <c r="H54" s="7" t="str">
        <f t="shared" si="5"/>
        <v/>
      </c>
    </row>
    <row r="55" spans="1:8" x14ac:dyDescent="0.2">
      <c r="A55" s="4" t="str">
        <f>IF('A2'!D52="","",('A2'!D52))</f>
        <v/>
      </c>
      <c r="B55" s="4" t="str">
        <f>IF('A2'!E52="","",('A2'!E52))</f>
        <v/>
      </c>
      <c r="C55" s="9" t="str">
        <f t="shared" si="0"/>
        <v/>
      </c>
      <c r="D55" s="4" t="str">
        <f t="shared" si="1"/>
        <v/>
      </c>
      <c r="E55" s="8" t="str">
        <f t="shared" si="2"/>
        <v/>
      </c>
      <c r="F55" s="8" t="str">
        <f t="shared" si="3"/>
        <v/>
      </c>
      <c r="G55" s="8" t="str">
        <f t="shared" si="4"/>
        <v/>
      </c>
      <c r="H55" s="7" t="str">
        <f t="shared" si="5"/>
        <v/>
      </c>
    </row>
    <row r="56" spans="1:8" x14ac:dyDescent="0.2">
      <c r="A56" s="4" t="str">
        <f>IF('A2'!D53="","",('A2'!D53))</f>
        <v/>
      </c>
      <c r="B56" s="4" t="str">
        <f>IF('A2'!E53="","",('A2'!E53))</f>
        <v/>
      </c>
      <c r="C56" s="9" t="str">
        <f t="shared" si="0"/>
        <v/>
      </c>
      <c r="D56" s="4" t="str">
        <f t="shared" si="1"/>
        <v/>
      </c>
      <c r="E56" s="8" t="str">
        <f t="shared" si="2"/>
        <v/>
      </c>
      <c r="F56" s="8" t="str">
        <f t="shared" si="3"/>
        <v/>
      </c>
      <c r="G56" s="8" t="str">
        <f t="shared" si="4"/>
        <v/>
      </c>
      <c r="H56" s="7" t="str">
        <f t="shared" si="5"/>
        <v/>
      </c>
    </row>
    <row r="57" spans="1:8" x14ac:dyDescent="0.2">
      <c r="A57" s="4" t="str">
        <f>IF('A2'!D54="","",('A2'!D54))</f>
        <v/>
      </c>
      <c r="B57" s="4" t="str">
        <f>IF('A2'!E54="","",('A2'!E54))</f>
        <v/>
      </c>
      <c r="C57" s="9" t="str">
        <f t="shared" si="0"/>
        <v/>
      </c>
      <c r="D57" s="4" t="str">
        <f t="shared" si="1"/>
        <v/>
      </c>
      <c r="E57" s="8" t="str">
        <f t="shared" si="2"/>
        <v/>
      </c>
      <c r="F57" s="8" t="str">
        <f t="shared" si="3"/>
        <v/>
      </c>
      <c r="G57" s="8" t="str">
        <f t="shared" si="4"/>
        <v/>
      </c>
      <c r="H57" s="7" t="str">
        <f t="shared" si="5"/>
        <v/>
      </c>
    </row>
    <row r="58" spans="1:8" x14ac:dyDescent="0.2">
      <c r="A58" s="4" t="str">
        <f>IF('A2'!D55="","",('A2'!D55))</f>
        <v/>
      </c>
      <c r="B58" s="4" t="str">
        <f>IF('A2'!E55="","",('A2'!E55))</f>
        <v/>
      </c>
      <c r="C58" s="9" t="str">
        <f t="shared" si="0"/>
        <v/>
      </c>
      <c r="D58" s="4" t="str">
        <f t="shared" si="1"/>
        <v/>
      </c>
      <c r="E58" s="8" t="str">
        <f t="shared" si="2"/>
        <v/>
      </c>
      <c r="F58" s="8" t="str">
        <f t="shared" si="3"/>
        <v/>
      </c>
      <c r="G58" s="8" t="str">
        <f t="shared" si="4"/>
        <v/>
      </c>
      <c r="H58" s="7" t="str">
        <f t="shared" si="5"/>
        <v/>
      </c>
    </row>
    <row r="59" spans="1:8" x14ac:dyDescent="0.2">
      <c r="A59" s="4" t="str">
        <f>IF('A2'!D56="","",('A2'!D56))</f>
        <v/>
      </c>
      <c r="B59" s="4" t="str">
        <f>IF('A2'!E56="","",('A2'!E56))</f>
        <v/>
      </c>
      <c r="C59" s="9" t="str">
        <f t="shared" si="0"/>
        <v/>
      </c>
      <c r="D59" s="4" t="str">
        <f t="shared" si="1"/>
        <v/>
      </c>
      <c r="E59" s="8" t="str">
        <f t="shared" si="2"/>
        <v/>
      </c>
      <c r="F59" s="8" t="str">
        <f t="shared" si="3"/>
        <v/>
      </c>
      <c r="G59" s="8" t="str">
        <f t="shared" si="4"/>
        <v/>
      </c>
      <c r="H59" s="7" t="str">
        <f t="shared" si="5"/>
        <v/>
      </c>
    </row>
    <row r="60" spans="1:8" x14ac:dyDescent="0.2">
      <c r="A60" s="4" t="str">
        <f>IF('A2'!D57="","",('A2'!D57))</f>
        <v/>
      </c>
      <c r="B60" s="4" t="str">
        <f>IF('A2'!E57="","",('A2'!E57))</f>
        <v/>
      </c>
      <c r="C60" s="9" t="str">
        <f t="shared" si="0"/>
        <v/>
      </c>
      <c r="D60" s="4" t="str">
        <f t="shared" si="1"/>
        <v/>
      </c>
      <c r="E60" s="8" t="str">
        <f t="shared" si="2"/>
        <v/>
      </c>
      <c r="F60" s="8" t="str">
        <f t="shared" si="3"/>
        <v/>
      </c>
      <c r="G60" s="8" t="str">
        <f t="shared" si="4"/>
        <v/>
      </c>
      <c r="H60" s="7" t="str">
        <f t="shared" si="5"/>
        <v/>
      </c>
    </row>
    <row r="61" spans="1:8" x14ac:dyDescent="0.2">
      <c r="A61" s="4" t="str">
        <f>IF('A2'!D58="","",('A2'!D58))</f>
        <v/>
      </c>
      <c r="B61" s="4" t="str">
        <f>IF('A2'!E58="","",('A2'!E58))</f>
        <v/>
      </c>
      <c r="C61" s="9" t="str">
        <f t="shared" si="0"/>
        <v/>
      </c>
      <c r="D61" s="4" t="str">
        <f t="shared" si="1"/>
        <v/>
      </c>
      <c r="E61" s="8" t="str">
        <f t="shared" si="2"/>
        <v/>
      </c>
      <c r="F61" s="8" t="str">
        <f t="shared" si="3"/>
        <v/>
      </c>
      <c r="G61" s="8" t="str">
        <f t="shared" si="4"/>
        <v/>
      </c>
      <c r="H61" s="7" t="str">
        <f t="shared" si="5"/>
        <v/>
      </c>
    </row>
    <row r="62" spans="1:8" x14ac:dyDescent="0.2">
      <c r="A62" s="4" t="str">
        <f>IF('A2'!D59="","",('A2'!D59))</f>
        <v/>
      </c>
      <c r="B62" s="4" t="str">
        <f>IF('A2'!E59="","",('A2'!E59))</f>
        <v/>
      </c>
      <c r="C62" s="4" t="str">
        <f t="shared" si="0"/>
        <v/>
      </c>
      <c r="D62" s="4" t="str">
        <f t="shared" si="1"/>
        <v/>
      </c>
      <c r="E62" s="8" t="str">
        <f t="shared" si="2"/>
        <v/>
      </c>
      <c r="F62" s="8" t="str">
        <f t="shared" si="3"/>
        <v/>
      </c>
      <c r="G62" s="8" t="str">
        <f t="shared" si="4"/>
        <v/>
      </c>
      <c r="H62" s="7" t="str">
        <f t="shared" si="5"/>
        <v/>
      </c>
    </row>
    <row r="63" spans="1:8" x14ac:dyDescent="0.2">
      <c r="A63" s="4" t="str">
        <f>IF('A2'!D60="","",('A2'!D60))</f>
        <v/>
      </c>
      <c r="B63" s="4" t="str">
        <f>IF('A2'!E60="","",('A2'!E60))</f>
        <v/>
      </c>
      <c r="C63" s="9" t="str">
        <f t="shared" si="0"/>
        <v/>
      </c>
      <c r="D63" s="4" t="str">
        <f t="shared" si="1"/>
        <v/>
      </c>
      <c r="E63" s="8" t="str">
        <f t="shared" si="2"/>
        <v/>
      </c>
      <c r="F63" s="8" t="str">
        <f t="shared" si="3"/>
        <v/>
      </c>
      <c r="G63" s="8" t="str">
        <f t="shared" si="4"/>
        <v/>
      </c>
      <c r="H63" s="7" t="str">
        <f t="shared" si="5"/>
        <v/>
      </c>
    </row>
    <row r="64" spans="1:8" x14ac:dyDescent="0.2">
      <c r="A64" s="4" t="str">
        <f>IF('A2'!D61="","",('A2'!D61))</f>
        <v/>
      </c>
      <c r="B64" s="4" t="str">
        <f>IF('A2'!E61="","",('A2'!E61))</f>
        <v/>
      </c>
      <c r="C64" s="9" t="str">
        <f t="shared" si="0"/>
        <v/>
      </c>
      <c r="D64" s="4" t="str">
        <f t="shared" si="1"/>
        <v/>
      </c>
      <c r="E64" s="8" t="str">
        <f t="shared" si="2"/>
        <v/>
      </c>
      <c r="F64" s="8" t="str">
        <f t="shared" si="3"/>
        <v/>
      </c>
      <c r="G64" s="8" t="str">
        <f t="shared" si="4"/>
        <v/>
      </c>
      <c r="H64" s="7" t="str">
        <f t="shared" si="5"/>
        <v/>
      </c>
    </row>
    <row r="65" spans="1:8" x14ac:dyDescent="0.2">
      <c r="A65" s="4" t="str">
        <f>IF('A2'!D62="","",('A2'!D62))</f>
        <v/>
      </c>
      <c r="B65" s="4" t="str">
        <f>IF('A2'!E62="","",('A2'!E62))</f>
        <v/>
      </c>
      <c r="C65" s="9" t="str">
        <f t="shared" si="0"/>
        <v/>
      </c>
      <c r="D65" s="4" t="str">
        <f t="shared" si="1"/>
        <v/>
      </c>
      <c r="E65" s="8" t="str">
        <f t="shared" si="2"/>
        <v/>
      </c>
      <c r="F65" s="8" t="str">
        <f t="shared" si="3"/>
        <v/>
      </c>
      <c r="G65" s="8" t="str">
        <f t="shared" si="4"/>
        <v/>
      </c>
      <c r="H65" s="7" t="str">
        <f t="shared" si="5"/>
        <v/>
      </c>
    </row>
    <row r="66" spans="1:8" x14ac:dyDescent="0.2">
      <c r="A66" s="4" t="str">
        <f>IF('A2'!D63="","",('A2'!D63))</f>
        <v/>
      </c>
      <c r="B66" s="4" t="str">
        <f>IF('A2'!E63="","",('A2'!E63))</f>
        <v/>
      </c>
      <c r="C66" s="9" t="str">
        <f t="shared" si="0"/>
        <v/>
      </c>
      <c r="D66" s="4" t="str">
        <f t="shared" si="1"/>
        <v/>
      </c>
      <c r="E66" s="8" t="str">
        <f t="shared" si="2"/>
        <v/>
      </c>
      <c r="F66" s="8" t="str">
        <f t="shared" si="3"/>
        <v/>
      </c>
      <c r="G66" s="8" t="str">
        <f t="shared" si="4"/>
        <v/>
      </c>
      <c r="H66" s="7" t="str">
        <f t="shared" si="5"/>
        <v/>
      </c>
    </row>
    <row r="67" spans="1:8" x14ac:dyDescent="0.2">
      <c r="A67" s="4" t="str">
        <f>IF('A2'!D64="","",('A2'!D64))</f>
        <v/>
      </c>
      <c r="B67" s="4" t="str">
        <f>IF('A2'!E64="","",('A2'!E64))</f>
        <v/>
      </c>
      <c r="C67" s="9" t="str">
        <f t="shared" si="0"/>
        <v/>
      </c>
      <c r="D67" s="4" t="str">
        <f t="shared" si="1"/>
        <v/>
      </c>
      <c r="E67" s="8" t="str">
        <f t="shared" si="2"/>
        <v/>
      </c>
      <c r="F67" s="8" t="str">
        <f t="shared" si="3"/>
        <v/>
      </c>
      <c r="G67" s="8" t="str">
        <f t="shared" si="4"/>
        <v/>
      </c>
      <c r="H67" s="7" t="str">
        <f t="shared" si="5"/>
        <v/>
      </c>
    </row>
    <row r="68" spans="1:8" x14ac:dyDescent="0.2">
      <c r="A68" s="4" t="str">
        <f>IF('A2'!D65="","",('A2'!D65))</f>
        <v/>
      </c>
      <c r="B68" s="4" t="str">
        <f>IF('A2'!E65="","",('A2'!E65))</f>
        <v/>
      </c>
      <c r="C68" s="9" t="str">
        <f t="shared" si="0"/>
        <v/>
      </c>
      <c r="D68" s="4" t="str">
        <f t="shared" si="1"/>
        <v/>
      </c>
      <c r="E68" s="8" t="str">
        <f t="shared" si="2"/>
        <v/>
      </c>
      <c r="F68" s="8" t="str">
        <f t="shared" si="3"/>
        <v/>
      </c>
      <c r="G68" s="8" t="str">
        <f t="shared" si="4"/>
        <v/>
      </c>
      <c r="H68" s="7" t="str">
        <f t="shared" si="5"/>
        <v/>
      </c>
    </row>
    <row r="69" spans="1:8" x14ac:dyDescent="0.2">
      <c r="A69" s="4" t="str">
        <f>IF('A2'!D66="","",('A2'!D66))</f>
        <v/>
      </c>
      <c r="B69" s="4" t="str">
        <f>IF('A2'!E66="","",('A2'!E66))</f>
        <v/>
      </c>
      <c r="C69" s="9" t="str">
        <f t="shared" si="0"/>
        <v/>
      </c>
      <c r="D69" s="4" t="str">
        <f t="shared" si="1"/>
        <v/>
      </c>
      <c r="E69" s="8" t="str">
        <f t="shared" si="2"/>
        <v/>
      </c>
      <c r="F69" s="8" t="str">
        <f t="shared" si="3"/>
        <v/>
      </c>
      <c r="G69" s="8" t="str">
        <f t="shared" si="4"/>
        <v/>
      </c>
      <c r="H69" s="7" t="str">
        <f t="shared" si="5"/>
        <v/>
      </c>
    </row>
    <row r="70" spans="1:8" x14ac:dyDescent="0.2">
      <c r="A70" s="4" t="str">
        <f>IF('A2'!D67="","",('A2'!D67))</f>
        <v/>
      </c>
      <c r="B70" s="4" t="str">
        <f>IF('A2'!E67="","",('A2'!E67))</f>
        <v/>
      </c>
      <c r="C70" s="9" t="str">
        <f t="shared" si="0"/>
        <v/>
      </c>
      <c r="D70" s="4" t="str">
        <f t="shared" si="1"/>
        <v/>
      </c>
      <c r="E70" s="8" t="str">
        <f t="shared" si="2"/>
        <v/>
      </c>
      <c r="F70" s="8" t="str">
        <f t="shared" si="3"/>
        <v/>
      </c>
      <c r="G70" s="8" t="str">
        <f t="shared" si="4"/>
        <v/>
      </c>
      <c r="H70" s="7" t="str">
        <f t="shared" si="5"/>
        <v/>
      </c>
    </row>
    <row r="71" spans="1:8" x14ac:dyDescent="0.2">
      <c r="A71" s="4" t="str">
        <f>IF('A2'!D68="","",('A2'!D68))</f>
        <v/>
      </c>
      <c r="B71" s="4" t="str">
        <f>IF('A2'!E68="","",('A2'!E68))</f>
        <v/>
      </c>
      <c r="C71" s="9" t="str">
        <f t="shared" si="0"/>
        <v/>
      </c>
      <c r="D71" s="4" t="str">
        <f t="shared" si="1"/>
        <v/>
      </c>
      <c r="E71" s="8" t="str">
        <f t="shared" si="2"/>
        <v/>
      </c>
      <c r="F71" s="8" t="str">
        <f t="shared" si="3"/>
        <v/>
      </c>
      <c r="G71" s="8" t="str">
        <f t="shared" si="4"/>
        <v/>
      </c>
      <c r="H71" s="7" t="str">
        <f t="shared" si="5"/>
        <v/>
      </c>
    </row>
    <row r="72" spans="1:8" x14ac:dyDescent="0.2">
      <c r="A72" s="4" t="str">
        <f>IF('A2'!D69="","",('A2'!D69))</f>
        <v/>
      </c>
      <c r="B72" s="4" t="str">
        <f>IF('A2'!E69="","",('A2'!E69))</f>
        <v/>
      </c>
      <c r="C72" s="9" t="str">
        <f t="shared" si="0"/>
        <v/>
      </c>
      <c r="D72" s="4" t="str">
        <f t="shared" si="1"/>
        <v/>
      </c>
      <c r="E72" s="8" t="str">
        <f t="shared" si="2"/>
        <v/>
      </c>
      <c r="F72" s="8" t="str">
        <f t="shared" si="3"/>
        <v/>
      </c>
      <c r="G72" s="8" t="str">
        <f t="shared" si="4"/>
        <v/>
      </c>
      <c r="H72" s="7" t="str">
        <f t="shared" si="5"/>
        <v/>
      </c>
    </row>
    <row r="73" spans="1:8" x14ac:dyDescent="0.2">
      <c r="A73" s="4" t="str">
        <f>IF('A2'!D70="","",('A2'!D70))</f>
        <v/>
      </c>
      <c r="B73" s="4" t="str">
        <f>IF('A2'!E70="","",('A2'!E70))</f>
        <v/>
      </c>
      <c r="C73" s="4" t="str">
        <f t="shared" ref="C73:C136" si="6">IF(B73="","",(((2-(2*$B$4))/(1-(2*$B$4)))^(1/2)*B73))</f>
        <v/>
      </c>
      <c r="D73" s="4" t="str">
        <f t="shared" ref="D73:D136" si="7">IF(B73="","",(8.32*LOG10(B73)-1.61*LOG10(A73)))</f>
        <v/>
      </c>
      <c r="E73" s="8" t="str">
        <f t="shared" si="2"/>
        <v/>
      </c>
      <c r="F73" s="8" t="str">
        <f t="shared" si="3"/>
        <v/>
      </c>
      <c r="G73" s="8" t="str">
        <f t="shared" ref="G73:G136" si="8">IF(D73="","",((D73*1000)/$B$5)*((C73^2)-((4/3)*(B73^2))))</f>
        <v/>
      </c>
      <c r="H73" s="7" t="str">
        <f t="shared" si="5"/>
        <v/>
      </c>
    </row>
    <row r="74" spans="1:8" x14ac:dyDescent="0.2">
      <c r="A74" s="4" t="str">
        <f>IF('A2'!D71="","",('A2'!D71))</f>
        <v/>
      </c>
      <c r="B74" s="4" t="str">
        <f>IF('A2'!E71="","",('A2'!E71))</f>
        <v/>
      </c>
      <c r="C74" s="9" t="str">
        <f t="shared" si="6"/>
        <v/>
      </c>
      <c r="D74" s="4" t="str">
        <f t="shared" si="7"/>
        <v/>
      </c>
      <c r="E74" s="8" t="str">
        <f t="shared" ref="E74:E137" si="9">IF(B74="","",(B74^2*(D74*1000)/$B$5)*(1/1000))</f>
        <v/>
      </c>
      <c r="F74" s="8" t="str">
        <f t="shared" ref="F74:F137" si="10">IF(B74="","",(2*E74*(1+$B$4)))</f>
        <v/>
      </c>
      <c r="G74" s="8" t="str">
        <f t="shared" si="8"/>
        <v/>
      </c>
      <c r="H74" s="7" t="str">
        <f t="shared" ref="H74:H137" si="11">IF(D74="","",C74^2*((D74*1000)/$B$5))</f>
        <v/>
      </c>
    </row>
    <row r="75" spans="1:8" x14ac:dyDescent="0.2">
      <c r="A75" s="4" t="str">
        <f>IF('A2'!D72="","",('A2'!D72))</f>
        <v/>
      </c>
      <c r="B75" s="4" t="str">
        <f>IF('A2'!E72="","",('A2'!E72))</f>
        <v/>
      </c>
      <c r="C75" s="9" t="str">
        <f t="shared" si="6"/>
        <v/>
      </c>
      <c r="D75" s="4" t="str">
        <f t="shared" si="7"/>
        <v/>
      </c>
      <c r="E75" s="8" t="str">
        <f t="shared" si="9"/>
        <v/>
      </c>
      <c r="F75" s="8" t="str">
        <f t="shared" si="10"/>
        <v/>
      </c>
      <c r="G75" s="8" t="str">
        <f t="shared" si="8"/>
        <v/>
      </c>
      <c r="H75" s="7" t="str">
        <f t="shared" si="11"/>
        <v/>
      </c>
    </row>
    <row r="76" spans="1:8" x14ac:dyDescent="0.2">
      <c r="A76" s="4" t="str">
        <f>IF('A2'!D73="","",('A2'!D73))</f>
        <v/>
      </c>
      <c r="B76" s="4" t="str">
        <f>IF('A2'!E73="","",('A2'!E73))</f>
        <v/>
      </c>
      <c r="C76" s="9" t="str">
        <f t="shared" si="6"/>
        <v/>
      </c>
      <c r="D76" s="4" t="str">
        <f t="shared" si="7"/>
        <v/>
      </c>
      <c r="E76" s="8" t="str">
        <f t="shared" si="9"/>
        <v/>
      </c>
      <c r="F76" s="8" t="str">
        <f t="shared" si="10"/>
        <v/>
      </c>
      <c r="G76" s="8" t="str">
        <f t="shared" si="8"/>
        <v/>
      </c>
      <c r="H76" s="7" t="str">
        <f t="shared" si="11"/>
        <v/>
      </c>
    </row>
    <row r="77" spans="1:8" x14ac:dyDescent="0.2">
      <c r="A77" s="4" t="str">
        <f>IF('A2'!D74="","",('A2'!D74))</f>
        <v/>
      </c>
      <c r="B77" s="4" t="str">
        <f>IF('A2'!E74="","",('A2'!E74))</f>
        <v/>
      </c>
      <c r="C77" s="9" t="str">
        <f t="shared" si="6"/>
        <v/>
      </c>
      <c r="D77" s="4" t="str">
        <f t="shared" si="7"/>
        <v/>
      </c>
      <c r="E77" s="8" t="str">
        <f t="shared" si="9"/>
        <v/>
      </c>
      <c r="F77" s="8" t="str">
        <f t="shared" si="10"/>
        <v/>
      </c>
      <c r="G77" s="8" t="str">
        <f t="shared" si="8"/>
        <v/>
      </c>
      <c r="H77" s="7" t="str">
        <f t="shared" si="11"/>
        <v/>
      </c>
    </row>
    <row r="78" spans="1:8" x14ac:dyDescent="0.2">
      <c r="A78" s="4" t="str">
        <f>IF('A2'!D75="","",('A2'!D75))</f>
        <v/>
      </c>
      <c r="B78" s="4" t="str">
        <f>IF('A2'!E75="","",('A2'!E75))</f>
        <v/>
      </c>
      <c r="C78" s="9" t="str">
        <f t="shared" si="6"/>
        <v/>
      </c>
      <c r="D78" s="4" t="str">
        <f t="shared" si="7"/>
        <v/>
      </c>
      <c r="E78" s="8" t="str">
        <f t="shared" si="9"/>
        <v/>
      </c>
      <c r="F78" s="8" t="str">
        <f t="shared" si="10"/>
        <v/>
      </c>
      <c r="G78" s="8" t="str">
        <f t="shared" si="8"/>
        <v/>
      </c>
      <c r="H78" s="7" t="str">
        <f t="shared" si="11"/>
        <v/>
      </c>
    </row>
    <row r="79" spans="1:8" x14ac:dyDescent="0.2">
      <c r="A79" s="4" t="str">
        <f>IF('A2'!D76="","",('A2'!D76))</f>
        <v/>
      </c>
      <c r="B79" s="4" t="str">
        <f>IF('A2'!E76="","",('A2'!E76))</f>
        <v/>
      </c>
      <c r="C79" s="9" t="str">
        <f t="shared" si="6"/>
        <v/>
      </c>
      <c r="D79" s="4" t="str">
        <f t="shared" si="7"/>
        <v/>
      </c>
      <c r="E79" s="8" t="str">
        <f t="shared" si="9"/>
        <v/>
      </c>
      <c r="F79" s="8" t="str">
        <f t="shared" si="10"/>
        <v/>
      </c>
      <c r="G79" s="8" t="str">
        <f t="shared" si="8"/>
        <v/>
      </c>
      <c r="H79" s="7" t="str">
        <f t="shared" si="11"/>
        <v/>
      </c>
    </row>
    <row r="80" spans="1:8" x14ac:dyDescent="0.2">
      <c r="A80" s="4" t="str">
        <f>IF('A2'!D77="","",('A2'!D77))</f>
        <v/>
      </c>
      <c r="B80" s="4" t="str">
        <f>IF('A2'!E77="","",('A2'!E77))</f>
        <v/>
      </c>
      <c r="C80" s="9" t="str">
        <f t="shared" si="6"/>
        <v/>
      </c>
      <c r="D80" s="4" t="str">
        <f t="shared" si="7"/>
        <v/>
      </c>
      <c r="E80" s="8" t="str">
        <f t="shared" si="9"/>
        <v/>
      </c>
      <c r="F80" s="8" t="str">
        <f t="shared" si="10"/>
        <v/>
      </c>
      <c r="G80" s="8" t="str">
        <f t="shared" si="8"/>
        <v/>
      </c>
      <c r="H80" s="7" t="str">
        <f t="shared" si="11"/>
        <v/>
      </c>
    </row>
    <row r="81" spans="1:8" x14ac:dyDescent="0.2">
      <c r="A81" s="4" t="str">
        <f>IF('A2'!D78="","",('A2'!D78))</f>
        <v/>
      </c>
      <c r="B81" s="4" t="str">
        <f>IF('A2'!E78="","",('A2'!E78))</f>
        <v/>
      </c>
      <c r="C81" s="9" t="str">
        <f t="shared" si="6"/>
        <v/>
      </c>
      <c r="D81" s="4" t="str">
        <f t="shared" si="7"/>
        <v/>
      </c>
      <c r="E81" s="8" t="str">
        <f t="shared" si="9"/>
        <v/>
      </c>
      <c r="F81" s="8" t="str">
        <f t="shared" si="10"/>
        <v/>
      </c>
      <c r="G81" s="8" t="str">
        <f t="shared" si="8"/>
        <v/>
      </c>
      <c r="H81" s="7" t="str">
        <f t="shared" si="11"/>
        <v/>
      </c>
    </row>
    <row r="82" spans="1:8" x14ac:dyDescent="0.2">
      <c r="A82" s="4" t="str">
        <f>IF('A2'!D79="","",('A2'!D79))</f>
        <v/>
      </c>
      <c r="B82" s="4" t="str">
        <f>IF('A2'!E79="","",('A2'!E79))</f>
        <v/>
      </c>
      <c r="C82" s="9" t="str">
        <f t="shared" si="6"/>
        <v/>
      </c>
      <c r="D82" s="4" t="str">
        <f t="shared" si="7"/>
        <v/>
      </c>
      <c r="E82" s="8" t="str">
        <f t="shared" si="9"/>
        <v/>
      </c>
      <c r="F82" s="8" t="str">
        <f t="shared" si="10"/>
        <v/>
      </c>
      <c r="G82" s="8" t="str">
        <f t="shared" si="8"/>
        <v/>
      </c>
      <c r="H82" s="7" t="str">
        <f t="shared" si="11"/>
        <v/>
      </c>
    </row>
    <row r="83" spans="1:8" x14ac:dyDescent="0.2">
      <c r="A83" s="4" t="str">
        <f>IF('A2'!D80="","",('A2'!D80))</f>
        <v/>
      </c>
      <c r="B83" s="4" t="str">
        <f>IF('A2'!E80="","",('A2'!E80))</f>
        <v/>
      </c>
      <c r="C83" s="9" t="str">
        <f t="shared" si="6"/>
        <v/>
      </c>
      <c r="D83" s="4" t="str">
        <f t="shared" si="7"/>
        <v/>
      </c>
      <c r="E83" s="8" t="str">
        <f t="shared" si="9"/>
        <v/>
      </c>
      <c r="F83" s="8" t="str">
        <f t="shared" si="10"/>
        <v/>
      </c>
      <c r="G83" s="8" t="str">
        <f t="shared" si="8"/>
        <v/>
      </c>
      <c r="H83" s="7" t="str">
        <f t="shared" si="11"/>
        <v/>
      </c>
    </row>
    <row r="84" spans="1:8" x14ac:dyDescent="0.2">
      <c r="A84" s="4" t="str">
        <f>IF('A2'!D81="","",('A2'!D81))</f>
        <v/>
      </c>
      <c r="B84" s="4" t="str">
        <f>IF('A2'!E81="","",('A2'!E81))</f>
        <v/>
      </c>
      <c r="C84" s="4" t="str">
        <f t="shared" si="6"/>
        <v/>
      </c>
      <c r="D84" s="4" t="str">
        <f t="shared" si="7"/>
        <v/>
      </c>
      <c r="E84" s="8" t="str">
        <f t="shared" si="9"/>
        <v/>
      </c>
      <c r="F84" s="8" t="str">
        <f t="shared" si="10"/>
        <v/>
      </c>
      <c r="G84" s="8" t="str">
        <f t="shared" si="8"/>
        <v/>
      </c>
      <c r="H84" s="7" t="str">
        <f t="shared" si="11"/>
        <v/>
      </c>
    </row>
    <row r="85" spans="1:8" x14ac:dyDescent="0.2">
      <c r="A85" s="4" t="str">
        <f>IF('A2'!D82="","",('A2'!D82))</f>
        <v/>
      </c>
      <c r="B85" s="4" t="str">
        <f>IF('A2'!E82="","",('A2'!E82))</f>
        <v/>
      </c>
      <c r="C85" s="9" t="str">
        <f t="shared" si="6"/>
        <v/>
      </c>
      <c r="D85" s="4" t="str">
        <f t="shared" si="7"/>
        <v/>
      </c>
      <c r="E85" s="8" t="str">
        <f t="shared" si="9"/>
        <v/>
      </c>
      <c r="F85" s="8" t="str">
        <f t="shared" si="10"/>
        <v/>
      </c>
      <c r="G85" s="8" t="str">
        <f t="shared" si="8"/>
        <v/>
      </c>
      <c r="H85" s="7" t="str">
        <f t="shared" si="11"/>
        <v/>
      </c>
    </row>
    <row r="86" spans="1:8" x14ac:dyDescent="0.2">
      <c r="A86" s="4" t="str">
        <f>IF('A2'!D83="","",('A2'!D83))</f>
        <v/>
      </c>
      <c r="B86" s="4" t="str">
        <f>IF('A2'!E83="","",('A2'!E83))</f>
        <v/>
      </c>
      <c r="C86" s="9" t="str">
        <f t="shared" si="6"/>
        <v/>
      </c>
      <c r="D86" s="4" t="str">
        <f t="shared" si="7"/>
        <v/>
      </c>
      <c r="E86" s="8" t="str">
        <f t="shared" si="9"/>
        <v/>
      </c>
      <c r="F86" s="8" t="str">
        <f t="shared" si="10"/>
        <v/>
      </c>
      <c r="G86" s="8" t="str">
        <f t="shared" si="8"/>
        <v/>
      </c>
      <c r="H86" s="7" t="str">
        <f t="shared" si="11"/>
        <v/>
      </c>
    </row>
    <row r="87" spans="1:8" x14ac:dyDescent="0.2">
      <c r="A87" s="4" t="str">
        <f>IF('A2'!D84="","",('A2'!D84))</f>
        <v/>
      </c>
      <c r="B87" s="4" t="str">
        <f>IF('A2'!E84="","",('A2'!E84))</f>
        <v/>
      </c>
      <c r="C87" s="9" t="str">
        <f t="shared" si="6"/>
        <v/>
      </c>
      <c r="D87" s="4" t="str">
        <f t="shared" si="7"/>
        <v/>
      </c>
      <c r="E87" s="8" t="str">
        <f t="shared" si="9"/>
        <v/>
      </c>
      <c r="F87" s="8" t="str">
        <f t="shared" si="10"/>
        <v/>
      </c>
      <c r="G87" s="8" t="str">
        <f t="shared" si="8"/>
        <v/>
      </c>
      <c r="H87" s="7" t="str">
        <f t="shared" si="11"/>
        <v/>
      </c>
    </row>
    <row r="88" spans="1:8" x14ac:dyDescent="0.2">
      <c r="A88" s="4" t="str">
        <f>IF('A2'!D85="","",('A2'!D85))</f>
        <v/>
      </c>
      <c r="B88" s="4" t="str">
        <f>IF('A2'!E85="","",('A2'!E85))</f>
        <v/>
      </c>
      <c r="C88" s="9" t="str">
        <f t="shared" si="6"/>
        <v/>
      </c>
      <c r="D88" s="4" t="str">
        <f t="shared" si="7"/>
        <v/>
      </c>
      <c r="E88" s="8" t="str">
        <f t="shared" si="9"/>
        <v/>
      </c>
      <c r="F88" s="8" t="str">
        <f t="shared" si="10"/>
        <v/>
      </c>
      <c r="G88" s="8" t="str">
        <f t="shared" si="8"/>
        <v/>
      </c>
      <c r="H88" s="7" t="str">
        <f t="shared" si="11"/>
        <v/>
      </c>
    </row>
    <row r="89" spans="1:8" x14ac:dyDescent="0.2">
      <c r="A89" s="4" t="str">
        <f>IF('A2'!D86="","",('A2'!D86))</f>
        <v/>
      </c>
      <c r="B89" s="4" t="str">
        <f>IF('A2'!E86="","",('A2'!E86))</f>
        <v/>
      </c>
      <c r="C89" s="9" t="str">
        <f t="shared" si="6"/>
        <v/>
      </c>
      <c r="D89" s="4" t="str">
        <f t="shared" si="7"/>
        <v/>
      </c>
      <c r="E89" s="8" t="str">
        <f t="shared" si="9"/>
        <v/>
      </c>
      <c r="F89" s="8" t="str">
        <f t="shared" si="10"/>
        <v/>
      </c>
      <c r="G89" s="8" t="str">
        <f t="shared" si="8"/>
        <v/>
      </c>
      <c r="H89" s="7" t="str">
        <f t="shared" si="11"/>
        <v/>
      </c>
    </row>
    <row r="90" spans="1:8" x14ac:dyDescent="0.2">
      <c r="A90" s="4" t="str">
        <f>IF('A2'!D87="","",('A2'!D87))</f>
        <v/>
      </c>
      <c r="B90" s="4" t="str">
        <f>IF('A2'!E87="","",('A2'!E87))</f>
        <v/>
      </c>
      <c r="C90" s="9" t="str">
        <f t="shared" si="6"/>
        <v/>
      </c>
      <c r="D90" s="4" t="str">
        <f t="shared" si="7"/>
        <v/>
      </c>
      <c r="E90" s="8" t="str">
        <f t="shared" si="9"/>
        <v/>
      </c>
      <c r="F90" s="8" t="str">
        <f t="shared" si="10"/>
        <v/>
      </c>
      <c r="G90" s="8" t="str">
        <f t="shared" si="8"/>
        <v/>
      </c>
      <c r="H90" s="7" t="str">
        <f t="shared" si="11"/>
        <v/>
      </c>
    </row>
    <row r="91" spans="1:8" x14ac:dyDescent="0.2">
      <c r="A91" s="4" t="str">
        <f>IF('A2'!D88="","",('A2'!D88))</f>
        <v/>
      </c>
      <c r="B91" s="4" t="str">
        <f>IF('A2'!E88="","",('A2'!E88))</f>
        <v/>
      </c>
      <c r="C91" s="10" t="str">
        <f t="shared" si="6"/>
        <v/>
      </c>
      <c r="D91" s="4" t="str">
        <f t="shared" si="7"/>
        <v/>
      </c>
      <c r="E91" s="8" t="str">
        <f t="shared" si="9"/>
        <v/>
      </c>
      <c r="F91" s="8" t="str">
        <f t="shared" si="10"/>
        <v/>
      </c>
      <c r="G91" s="8" t="str">
        <f t="shared" si="8"/>
        <v/>
      </c>
      <c r="H91" s="7" t="str">
        <f t="shared" si="11"/>
        <v/>
      </c>
    </row>
    <row r="92" spans="1:8" x14ac:dyDescent="0.2">
      <c r="A92" s="4" t="str">
        <f>IF('A2'!D89="","",('A2'!D89))</f>
        <v/>
      </c>
      <c r="B92" s="4" t="str">
        <f>IF('A2'!E89="","",('A2'!E89))</f>
        <v/>
      </c>
      <c r="C92" s="10" t="str">
        <f t="shared" si="6"/>
        <v/>
      </c>
      <c r="D92" s="4" t="str">
        <f t="shared" si="7"/>
        <v/>
      </c>
      <c r="E92" s="8" t="str">
        <f t="shared" si="9"/>
        <v/>
      </c>
      <c r="F92" s="8" t="str">
        <f t="shared" si="10"/>
        <v/>
      </c>
      <c r="G92" s="8" t="str">
        <f t="shared" si="8"/>
        <v/>
      </c>
      <c r="H92" s="7" t="str">
        <f t="shared" si="11"/>
        <v/>
      </c>
    </row>
    <row r="93" spans="1:8" x14ac:dyDescent="0.2">
      <c r="A93" s="4" t="str">
        <f>IF('A2'!D90="","",('A2'!D90))</f>
        <v/>
      </c>
      <c r="B93" s="4" t="str">
        <f>IF('A2'!E90="","",('A2'!E90))</f>
        <v/>
      </c>
      <c r="C93" s="10" t="str">
        <f t="shared" si="6"/>
        <v/>
      </c>
      <c r="D93" s="4" t="str">
        <f t="shared" si="7"/>
        <v/>
      </c>
      <c r="E93" s="8" t="str">
        <f t="shared" si="9"/>
        <v/>
      </c>
      <c r="F93" s="8" t="str">
        <f t="shared" si="10"/>
        <v/>
      </c>
      <c r="G93" s="8" t="str">
        <f t="shared" si="8"/>
        <v/>
      </c>
      <c r="H93" s="7" t="str">
        <f t="shared" si="11"/>
        <v/>
      </c>
    </row>
    <row r="94" spans="1:8" x14ac:dyDescent="0.2">
      <c r="A94" s="4" t="str">
        <f>IF('A2'!D91="","",('A2'!D91))</f>
        <v/>
      </c>
      <c r="B94" s="4" t="str">
        <f>IF('A2'!E91="","",('A2'!E91))</f>
        <v/>
      </c>
      <c r="C94" s="10" t="str">
        <f t="shared" si="6"/>
        <v/>
      </c>
      <c r="D94" s="4" t="str">
        <f t="shared" si="7"/>
        <v/>
      </c>
      <c r="E94" s="8" t="str">
        <f t="shared" si="9"/>
        <v/>
      </c>
      <c r="F94" s="8" t="str">
        <f t="shared" si="10"/>
        <v/>
      </c>
      <c r="G94" s="8" t="str">
        <f t="shared" si="8"/>
        <v/>
      </c>
      <c r="H94" s="7" t="str">
        <f t="shared" si="11"/>
        <v/>
      </c>
    </row>
    <row r="95" spans="1:8" x14ac:dyDescent="0.2">
      <c r="A95" s="4" t="str">
        <f>IF('A2'!D92="","",('A2'!D92))</f>
        <v/>
      </c>
      <c r="B95" s="4" t="str">
        <f>IF('A2'!E92="","",('A2'!E92))</f>
        <v/>
      </c>
      <c r="C95" s="10" t="str">
        <f t="shared" si="6"/>
        <v/>
      </c>
      <c r="D95" s="4" t="str">
        <f t="shared" si="7"/>
        <v/>
      </c>
      <c r="E95" s="8" t="str">
        <f t="shared" si="9"/>
        <v/>
      </c>
      <c r="F95" s="8" t="str">
        <f t="shared" si="10"/>
        <v/>
      </c>
      <c r="G95" s="8" t="str">
        <f t="shared" si="8"/>
        <v/>
      </c>
      <c r="H95" s="7" t="str">
        <f t="shared" si="11"/>
        <v/>
      </c>
    </row>
    <row r="96" spans="1:8" x14ac:dyDescent="0.2">
      <c r="A96" s="4" t="str">
        <f>IF('A2'!D93="","",('A2'!D93))</f>
        <v/>
      </c>
      <c r="B96" s="4" t="str">
        <f>IF('A2'!E93="","",('A2'!E93))</f>
        <v/>
      </c>
      <c r="C96" s="10" t="str">
        <f t="shared" si="6"/>
        <v/>
      </c>
      <c r="D96" s="4" t="str">
        <f t="shared" si="7"/>
        <v/>
      </c>
      <c r="E96" s="8" t="str">
        <f t="shared" si="9"/>
        <v/>
      </c>
      <c r="F96" s="8" t="str">
        <f t="shared" si="10"/>
        <v/>
      </c>
      <c r="G96" s="8" t="str">
        <f t="shared" si="8"/>
        <v/>
      </c>
      <c r="H96" s="7" t="str">
        <f t="shared" si="11"/>
        <v/>
      </c>
    </row>
    <row r="97" spans="1:8" x14ac:dyDescent="0.2">
      <c r="A97" s="4" t="str">
        <f>IF('A2'!D94="","",('A2'!D94))</f>
        <v/>
      </c>
      <c r="B97" s="4" t="str">
        <f>IF('A2'!E94="","",('A2'!E94))</f>
        <v/>
      </c>
      <c r="C97" s="10" t="str">
        <f t="shared" si="6"/>
        <v/>
      </c>
      <c r="D97" s="4" t="str">
        <f t="shared" si="7"/>
        <v/>
      </c>
      <c r="E97" s="8" t="str">
        <f t="shared" si="9"/>
        <v/>
      </c>
      <c r="F97" s="8" t="str">
        <f t="shared" si="10"/>
        <v/>
      </c>
      <c r="G97" s="8" t="str">
        <f t="shared" si="8"/>
        <v/>
      </c>
      <c r="H97" s="7" t="str">
        <f t="shared" si="11"/>
        <v/>
      </c>
    </row>
    <row r="98" spans="1:8" x14ac:dyDescent="0.2">
      <c r="A98" s="4" t="str">
        <f>IF('A2'!D95="","",('A2'!D95))</f>
        <v/>
      </c>
      <c r="B98" s="4" t="str">
        <f>IF('A2'!E95="","",('A2'!E95))</f>
        <v/>
      </c>
      <c r="C98" s="10" t="str">
        <f t="shared" si="6"/>
        <v/>
      </c>
      <c r="D98" s="4" t="str">
        <f t="shared" si="7"/>
        <v/>
      </c>
      <c r="E98" s="8" t="str">
        <f t="shared" si="9"/>
        <v/>
      </c>
      <c r="F98" s="8" t="str">
        <f t="shared" si="10"/>
        <v/>
      </c>
      <c r="G98" s="8" t="str">
        <f t="shared" si="8"/>
        <v/>
      </c>
      <c r="H98" s="7" t="str">
        <f t="shared" si="11"/>
        <v/>
      </c>
    </row>
    <row r="99" spans="1:8" x14ac:dyDescent="0.2">
      <c r="A99" s="4" t="str">
        <f>IF('A2'!D96="","",('A2'!D96))</f>
        <v/>
      </c>
      <c r="B99" s="4" t="str">
        <f>IF('A2'!E96="","",('A2'!E96))</f>
        <v/>
      </c>
      <c r="C99" s="10" t="str">
        <f t="shared" si="6"/>
        <v/>
      </c>
      <c r="D99" s="4" t="str">
        <f t="shared" si="7"/>
        <v/>
      </c>
      <c r="E99" s="8" t="str">
        <f t="shared" si="9"/>
        <v/>
      </c>
      <c r="F99" s="8" t="str">
        <f t="shared" si="10"/>
        <v/>
      </c>
      <c r="G99" s="8" t="str">
        <f t="shared" si="8"/>
        <v/>
      </c>
      <c r="H99" s="7" t="str">
        <f t="shared" si="11"/>
        <v/>
      </c>
    </row>
    <row r="100" spans="1:8" x14ac:dyDescent="0.2">
      <c r="A100" s="4" t="str">
        <f>IF('A2'!D97="","",('A2'!D97))</f>
        <v/>
      </c>
      <c r="B100" s="4" t="str">
        <f>IF('A2'!E97="","",('A2'!E97))</f>
        <v/>
      </c>
      <c r="C100" s="10" t="str">
        <f t="shared" si="6"/>
        <v/>
      </c>
      <c r="D100" s="4" t="str">
        <f t="shared" si="7"/>
        <v/>
      </c>
      <c r="E100" s="8" t="str">
        <f t="shared" si="9"/>
        <v/>
      </c>
      <c r="F100" s="8" t="str">
        <f t="shared" si="10"/>
        <v/>
      </c>
      <c r="G100" s="8" t="str">
        <f t="shared" si="8"/>
        <v/>
      </c>
      <c r="H100" s="7" t="str">
        <f t="shared" si="11"/>
        <v/>
      </c>
    </row>
    <row r="101" spans="1:8" x14ac:dyDescent="0.2">
      <c r="A101" s="4" t="str">
        <f>IF('A2'!D98="","",('A2'!D98))</f>
        <v/>
      </c>
      <c r="B101" s="4" t="str">
        <f>IF('A2'!E98="","",('A2'!E98))</f>
        <v/>
      </c>
      <c r="C101" s="10" t="str">
        <f t="shared" si="6"/>
        <v/>
      </c>
      <c r="D101" s="4" t="str">
        <f t="shared" si="7"/>
        <v/>
      </c>
      <c r="E101" s="8" t="str">
        <f t="shared" si="9"/>
        <v/>
      </c>
      <c r="F101" s="8" t="str">
        <f t="shared" si="10"/>
        <v/>
      </c>
      <c r="G101" s="8" t="str">
        <f t="shared" si="8"/>
        <v/>
      </c>
      <c r="H101" s="7" t="str">
        <f t="shared" si="11"/>
        <v/>
      </c>
    </row>
    <row r="102" spans="1:8" x14ac:dyDescent="0.2">
      <c r="A102" s="4" t="str">
        <f>IF('A2'!D99="","",('A2'!D99))</f>
        <v/>
      </c>
      <c r="B102" s="4" t="str">
        <f>IF('A2'!E99="","",('A2'!E99))</f>
        <v/>
      </c>
      <c r="C102" s="10" t="str">
        <f t="shared" si="6"/>
        <v/>
      </c>
      <c r="D102" s="4" t="str">
        <f t="shared" si="7"/>
        <v/>
      </c>
      <c r="E102" s="8" t="str">
        <f t="shared" si="9"/>
        <v/>
      </c>
      <c r="F102" s="8" t="str">
        <f t="shared" si="10"/>
        <v/>
      </c>
      <c r="G102" s="8" t="str">
        <f t="shared" si="8"/>
        <v/>
      </c>
      <c r="H102" s="7" t="str">
        <f t="shared" si="11"/>
        <v/>
      </c>
    </row>
    <row r="103" spans="1:8" x14ac:dyDescent="0.2">
      <c r="A103" s="4" t="str">
        <f>IF('A2'!D100="","",('A2'!D100))</f>
        <v/>
      </c>
      <c r="B103" s="4" t="str">
        <f>IF('A2'!E100="","",('A2'!E100))</f>
        <v/>
      </c>
      <c r="C103" s="10" t="str">
        <f t="shared" si="6"/>
        <v/>
      </c>
      <c r="D103" s="4" t="str">
        <f t="shared" si="7"/>
        <v/>
      </c>
      <c r="E103" s="8" t="str">
        <f t="shared" si="9"/>
        <v/>
      </c>
      <c r="F103" s="8" t="str">
        <f t="shared" si="10"/>
        <v/>
      </c>
      <c r="G103" s="8" t="str">
        <f t="shared" si="8"/>
        <v/>
      </c>
      <c r="H103" s="7" t="str">
        <f t="shared" si="11"/>
        <v/>
      </c>
    </row>
    <row r="104" spans="1:8" x14ac:dyDescent="0.2">
      <c r="A104" s="4" t="str">
        <f>IF('A2'!D101="","",('A2'!D101))</f>
        <v/>
      </c>
      <c r="B104" s="4" t="str">
        <f>IF('A2'!E101="","",('A2'!E101))</f>
        <v/>
      </c>
      <c r="C104" s="10" t="str">
        <f t="shared" si="6"/>
        <v/>
      </c>
      <c r="D104" s="4" t="str">
        <f t="shared" si="7"/>
        <v/>
      </c>
      <c r="E104" s="8" t="str">
        <f t="shared" si="9"/>
        <v/>
      </c>
      <c r="F104" s="8" t="str">
        <f t="shared" si="10"/>
        <v/>
      </c>
      <c r="G104" s="8" t="str">
        <f t="shared" si="8"/>
        <v/>
      </c>
      <c r="H104" s="7" t="str">
        <f t="shared" si="11"/>
        <v/>
      </c>
    </row>
    <row r="105" spans="1:8" x14ac:dyDescent="0.2">
      <c r="A105" s="4" t="str">
        <f>IF('A2'!D102="","",('A2'!D102))</f>
        <v/>
      </c>
      <c r="B105" s="4" t="str">
        <f>IF('A2'!E102="","",('A2'!E102))</f>
        <v/>
      </c>
      <c r="C105" s="10" t="str">
        <f t="shared" si="6"/>
        <v/>
      </c>
      <c r="D105" s="4" t="str">
        <f t="shared" si="7"/>
        <v/>
      </c>
      <c r="E105" s="8" t="str">
        <f t="shared" si="9"/>
        <v/>
      </c>
      <c r="F105" s="8" t="str">
        <f t="shared" si="10"/>
        <v/>
      </c>
      <c r="G105" s="8" t="str">
        <f t="shared" si="8"/>
        <v/>
      </c>
      <c r="H105" s="7" t="str">
        <f t="shared" si="11"/>
        <v/>
      </c>
    </row>
    <row r="106" spans="1:8" x14ac:dyDescent="0.2">
      <c r="A106" s="4" t="str">
        <f>IF('A2'!D103="","",('A2'!D103))</f>
        <v/>
      </c>
      <c r="B106" s="4" t="str">
        <f>IF('A2'!E103="","",('A2'!E103))</f>
        <v/>
      </c>
      <c r="C106" s="10" t="str">
        <f t="shared" si="6"/>
        <v/>
      </c>
      <c r="D106" s="4" t="str">
        <f t="shared" si="7"/>
        <v/>
      </c>
      <c r="E106" s="8" t="str">
        <f t="shared" si="9"/>
        <v/>
      </c>
      <c r="F106" s="8" t="str">
        <f t="shared" si="10"/>
        <v/>
      </c>
      <c r="G106" s="8" t="str">
        <f t="shared" si="8"/>
        <v/>
      </c>
      <c r="H106" s="7" t="str">
        <f t="shared" si="11"/>
        <v/>
      </c>
    </row>
    <row r="107" spans="1:8" x14ac:dyDescent="0.2">
      <c r="A107" s="4" t="str">
        <f>IF('A2'!D104="","",('A2'!D104))</f>
        <v/>
      </c>
      <c r="B107" s="4" t="str">
        <f>IF('A2'!E104="","",('A2'!E104))</f>
        <v/>
      </c>
      <c r="C107" s="10" t="str">
        <f t="shared" si="6"/>
        <v/>
      </c>
      <c r="D107" s="4" t="str">
        <f t="shared" si="7"/>
        <v/>
      </c>
      <c r="E107" s="8" t="str">
        <f t="shared" si="9"/>
        <v/>
      </c>
      <c r="F107" s="8" t="str">
        <f t="shared" si="10"/>
        <v/>
      </c>
      <c r="G107" s="8" t="str">
        <f t="shared" si="8"/>
        <v/>
      </c>
      <c r="H107" s="7" t="str">
        <f t="shared" si="11"/>
        <v/>
      </c>
    </row>
    <row r="108" spans="1:8" x14ac:dyDescent="0.2">
      <c r="A108" s="4" t="str">
        <f>IF('A2'!D105="","",('A2'!D105))</f>
        <v/>
      </c>
      <c r="B108" s="4" t="str">
        <f>IF('A2'!E105="","",('A2'!E105))</f>
        <v/>
      </c>
      <c r="C108" s="10" t="str">
        <f t="shared" si="6"/>
        <v/>
      </c>
      <c r="D108" s="4" t="str">
        <f t="shared" si="7"/>
        <v/>
      </c>
      <c r="E108" s="8" t="str">
        <f t="shared" si="9"/>
        <v/>
      </c>
      <c r="F108" s="8" t="str">
        <f t="shared" si="10"/>
        <v/>
      </c>
      <c r="G108" s="8" t="str">
        <f t="shared" si="8"/>
        <v/>
      </c>
      <c r="H108" s="7" t="str">
        <f t="shared" si="11"/>
        <v/>
      </c>
    </row>
    <row r="109" spans="1:8" x14ac:dyDescent="0.2">
      <c r="A109" s="4" t="str">
        <f>IF('A2'!D106="","",('A2'!D106))</f>
        <v/>
      </c>
      <c r="B109" s="4" t="str">
        <f>IF('A2'!E106="","",('A2'!E106))</f>
        <v/>
      </c>
      <c r="C109" s="10" t="str">
        <f t="shared" si="6"/>
        <v/>
      </c>
      <c r="D109" s="4" t="str">
        <f t="shared" si="7"/>
        <v/>
      </c>
      <c r="E109" s="8" t="str">
        <f t="shared" si="9"/>
        <v/>
      </c>
      <c r="F109" s="8" t="str">
        <f t="shared" si="10"/>
        <v/>
      </c>
      <c r="G109" s="8" t="str">
        <f t="shared" si="8"/>
        <v/>
      </c>
      <c r="H109" s="7" t="str">
        <f t="shared" si="11"/>
        <v/>
      </c>
    </row>
    <row r="110" spans="1:8" x14ac:dyDescent="0.2">
      <c r="A110" s="4" t="str">
        <f>IF('A2'!D107="","",('A2'!D107))</f>
        <v/>
      </c>
      <c r="B110" s="4" t="str">
        <f>IF('A2'!E107="","",('A2'!E107))</f>
        <v/>
      </c>
      <c r="C110" s="10" t="str">
        <f t="shared" si="6"/>
        <v/>
      </c>
      <c r="D110" s="4" t="str">
        <f t="shared" si="7"/>
        <v/>
      </c>
      <c r="E110" s="8" t="str">
        <f t="shared" si="9"/>
        <v/>
      </c>
      <c r="F110" s="8" t="str">
        <f t="shared" si="10"/>
        <v/>
      </c>
      <c r="G110" s="8" t="str">
        <f t="shared" si="8"/>
        <v/>
      </c>
      <c r="H110" s="7" t="str">
        <f t="shared" si="11"/>
        <v/>
      </c>
    </row>
    <row r="111" spans="1:8" x14ac:dyDescent="0.2">
      <c r="A111" s="4" t="str">
        <f>IF('A2'!D108="","",('A2'!D108))</f>
        <v/>
      </c>
      <c r="B111" s="4" t="str">
        <f>IF('A2'!E108="","",('A2'!E108))</f>
        <v/>
      </c>
      <c r="C111" s="10" t="str">
        <f t="shared" si="6"/>
        <v/>
      </c>
      <c r="D111" s="4" t="str">
        <f t="shared" si="7"/>
        <v/>
      </c>
      <c r="E111" s="8" t="str">
        <f t="shared" si="9"/>
        <v/>
      </c>
      <c r="F111" s="8" t="str">
        <f t="shared" si="10"/>
        <v/>
      </c>
      <c r="G111" s="8" t="str">
        <f t="shared" si="8"/>
        <v/>
      </c>
      <c r="H111" s="7" t="str">
        <f t="shared" si="11"/>
        <v/>
      </c>
    </row>
    <row r="112" spans="1:8" x14ac:dyDescent="0.2">
      <c r="A112" s="4" t="str">
        <f>IF('A2'!D109="","",('A2'!D109))</f>
        <v/>
      </c>
      <c r="B112" s="4" t="str">
        <f>IF('A2'!E109="","",('A2'!E109))</f>
        <v/>
      </c>
      <c r="C112" s="10" t="str">
        <f t="shared" si="6"/>
        <v/>
      </c>
      <c r="D112" s="4" t="str">
        <f t="shared" si="7"/>
        <v/>
      </c>
      <c r="E112" s="8" t="str">
        <f t="shared" si="9"/>
        <v/>
      </c>
      <c r="F112" s="8" t="str">
        <f t="shared" si="10"/>
        <v/>
      </c>
      <c r="G112" s="8" t="str">
        <f t="shared" si="8"/>
        <v/>
      </c>
      <c r="H112" s="7" t="str">
        <f t="shared" si="11"/>
        <v/>
      </c>
    </row>
    <row r="113" spans="1:8" x14ac:dyDescent="0.2">
      <c r="A113" s="4" t="str">
        <f>IF('A2'!D110="","",('A2'!D110))</f>
        <v/>
      </c>
      <c r="B113" s="4" t="str">
        <f>IF('A2'!E110="","",('A2'!E110))</f>
        <v/>
      </c>
      <c r="C113" s="10" t="str">
        <f t="shared" si="6"/>
        <v/>
      </c>
      <c r="D113" s="4" t="str">
        <f t="shared" si="7"/>
        <v/>
      </c>
      <c r="E113" s="8" t="str">
        <f t="shared" si="9"/>
        <v/>
      </c>
      <c r="F113" s="8" t="str">
        <f t="shared" si="10"/>
        <v/>
      </c>
      <c r="G113" s="8" t="str">
        <f t="shared" si="8"/>
        <v/>
      </c>
      <c r="H113" s="7" t="str">
        <f t="shared" si="11"/>
        <v/>
      </c>
    </row>
    <row r="114" spans="1:8" x14ac:dyDescent="0.2">
      <c r="A114" s="4" t="str">
        <f>IF('A2'!D111="","",('A2'!D111))</f>
        <v/>
      </c>
      <c r="B114" s="4" t="str">
        <f>IF('A2'!E111="","",('A2'!E111))</f>
        <v/>
      </c>
      <c r="C114" s="10" t="str">
        <f t="shared" si="6"/>
        <v/>
      </c>
      <c r="D114" s="4" t="str">
        <f t="shared" si="7"/>
        <v/>
      </c>
      <c r="E114" s="8" t="str">
        <f t="shared" si="9"/>
        <v/>
      </c>
      <c r="F114" s="8" t="str">
        <f t="shared" si="10"/>
        <v/>
      </c>
      <c r="G114" s="8" t="str">
        <f t="shared" si="8"/>
        <v/>
      </c>
      <c r="H114" s="7" t="str">
        <f t="shared" si="11"/>
        <v/>
      </c>
    </row>
    <row r="115" spans="1:8" x14ac:dyDescent="0.2">
      <c r="A115" s="4" t="str">
        <f>IF('A2'!D112="","",('A2'!D112))</f>
        <v/>
      </c>
      <c r="B115" s="4" t="str">
        <f>IF('A2'!E112="","",('A2'!E112))</f>
        <v/>
      </c>
      <c r="C115" s="10" t="str">
        <f t="shared" si="6"/>
        <v/>
      </c>
      <c r="D115" s="4" t="str">
        <f t="shared" si="7"/>
        <v/>
      </c>
      <c r="E115" s="8" t="str">
        <f t="shared" si="9"/>
        <v/>
      </c>
      <c r="F115" s="8" t="str">
        <f t="shared" si="10"/>
        <v/>
      </c>
      <c r="G115" s="8" t="str">
        <f t="shared" si="8"/>
        <v/>
      </c>
      <c r="H115" s="7" t="str">
        <f t="shared" si="11"/>
        <v/>
      </c>
    </row>
    <row r="116" spans="1:8" x14ac:dyDescent="0.2">
      <c r="A116" s="4" t="str">
        <f>IF('A2'!D113="","",('A2'!D113))</f>
        <v/>
      </c>
      <c r="B116" s="4" t="str">
        <f>IF('A2'!E113="","",('A2'!E113))</f>
        <v/>
      </c>
      <c r="C116" s="10" t="str">
        <f t="shared" si="6"/>
        <v/>
      </c>
      <c r="D116" s="4" t="str">
        <f t="shared" si="7"/>
        <v/>
      </c>
      <c r="E116" s="8" t="str">
        <f t="shared" si="9"/>
        <v/>
      </c>
      <c r="F116" s="8" t="str">
        <f t="shared" si="10"/>
        <v/>
      </c>
      <c r="G116" s="8" t="str">
        <f t="shared" si="8"/>
        <v/>
      </c>
      <c r="H116" s="7" t="str">
        <f t="shared" si="11"/>
        <v/>
      </c>
    </row>
    <row r="117" spans="1:8" x14ac:dyDescent="0.2">
      <c r="A117" s="4" t="str">
        <f>IF('A2'!D114="","",('A2'!D114))</f>
        <v/>
      </c>
      <c r="B117" s="4" t="str">
        <f>IF('A2'!E114="","",('A2'!E114))</f>
        <v/>
      </c>
      <c r="C117" s="10" t="str">
        <f t="shared" si="6"/>
        <v/>
      </c>
      <c r="D117" s="4" t="str">
        <f t="shared" si="7"/>
        <v/>
      </c>
      <c r="E117" s="8" t="str">
        <f t="shared" si="9"/>
        <v/>
      </c>
      <c r="F117" s="8" t="str">
        <f t="shared" si="10"/>
        <v/>
      </c>
      <c r="G117" s="8" t="str">
        <f t="shared" si="8"/>
        <v/>
      </c>
      <c r="H117" s="7" t="str">
        <f t="shared" si="11"/>
        <v/>
      </c>
    </row>
    <row r="118" spans="1:8" x14ac:dyDescent="0.2">
      <c r="A118" s="4" t="str">
        <f>IF('A2'!D115="","",('A2'!D115))</f>
        <v/>
      </c>
      <c r="B118" s="4" t="str">
        <f>IF('A2'!E115="","",('A2'!E115))</f>
        <v/>
      </c>
      <c r="C118" s="10" t="str">
        <f t="shared" si="6"/>
        <v/>
      </c>
      <c r="D118" s="4" t="str">
        <f t="shared" si="7"/>
        <v/>
      </c>
      <c r="E118" s="8" t="str">
        <f t="shared" si="9"/>
        <v/>
      </c>
      <c r="F118" s="8" t="str">
        <f t="shared" si="10"/>
        <v/>
      </c>
      <c r="G118" s="8" t="str">
        <f t="shared" si="8"/>
        <v/>
      </c>
      <c r="H118" s="7" t="str">
        <f t="shared" si="11"/>
        <v/>
      </c>
    </row>
    <row r="119" spans="1:8" x14ac:dyDescent="0.2">
      <c r="A119" s="4" t="str">
        <f>IF('A2'!D116="","",('A2'!D116))</f>
        <v/>
      </c>
      <c r="B119" s="4" t="str">
        <f>IF('A2'!E116="","",('A2'!E116))</f>
        <v/>
      </c>
      <c r="C119" s="10" t="str">
        <f t="shared" si="6"/>
        <v/>
      </c>
      <c r="D119" s="4" t="str">
        <f t="shared" si="7"/>
        <v/>
      </c>
      <c r="E119" s="8" t="str">
        <f t="shared" si="9"/>
        <v/>
      </c>
      <c r="F119" s="8" t="str">
        <f t="shared" si="10"/>
        <v/>
      </c>
      <c r="G119" s="8" t="str">
        <f t="shared" si="8"/>
        <v/>
      </c>
      <c r="H119" s="7" t="str">
        <f t="shared" si="11"/>
        <v/>
      </c>
    </row>
    <row r="120" spans="1:8" x14ac:dyDescent="0.2">
      <c r="A120" s="4" t="str">
        <f>IF('A2'!D117="","",('A2'!D117))</f>
        <v/>
      </c>
      <c r="B120" s="4" t="str">
        <f>IF('A2'!E117="","",('A2'!E117))</f>
        <v/>
      </c>
      <c r="C120" s="10" t="str">
        <f t="shared" si="6"/>
        <v/>
      </c>
      <c r="D120" s="4" t="str">
        <f t="shared" si="7"/>
        <v/>
      </c>
      <c r="E120" s="8" t="str">
        <f t="shared" si="9"/>
        <v/>
      </c>
      <c r="F120" s="8" t="str">
        <f t="shared" si="10"/>
        <v/>
      </c>
      <c r="G120" s="8" t="str">
        <f t="shared" si="8"/>
        <v/>
      </c>
      <c r="H120" s="7" t="str">
        <f t="shared" si="11"/>
        <v/>
      </c>
    </row>
    <row r="121" spans="1:8" x14ac:dyDescent="0.2">
      <c r="A121" s="4" t="str">
        <f>IF('A2'!D118="","",('A2'!D118))</f>
        <v/>
      </c>
      <c r="B121" s="4" t="str">
        <f>IF('A2'!E118="","",('A2'!E118))</f>
        <v/>
      </c>
      <c r="C121" s="10" t="str">
        <f t="shared" si="6"/>
        <v/>
      </c>
      <c r="D121" s="4" t="str">
        <f t="shared" si="7"/>
        <v/>
      </c>
      <c r="E121" s="8" t="str">
        <f t="shared" si="9"/>
        <v/>
      </c>
      <c r="F121" s="8" t="str">
        <f t="shared" si="10"/>
        <v/>
      </c>
      <c r="G121" s="8" t="str">
        <f t="shared" si="8"/>
        <v/>
      </c>
      <c r="H121" s="7" t="str">
        <f t="shared" si="11"/>
        <v/>
      </c>
    </row>
    <row r="122" spans="1:8" x14ac:dyDescent="0.2">
      <c r="A122" s="4" t="str">
        <f>IF('A2'!D119="","",('A2'!D119))</f>
        <v/>
      </c>
      <c r="B122" s="4" t="str">
        <f>IF('A2'!E119="","",('A2'!E119))</f>
        <v/>
      </c>
      <c r="C122" s="10" t="str">
        <f t="shared" si="6"/>
        <v/>
      </c>
      <c r="D122" s="4" t="str">
        <f t="shared" si="7"/>
        <v/>
      </c>
      <c r="E122" s="8" t="str">
        <f t="shared" si="9"/>
        <v/>
      </c>
      <c r="F122" s="8" t="str">
        <f t="shared" si="10"/>
        <v/>
      </c>
      <c r="G122" s="8" t="str">
        <f t="shared" si="8"/>
        <v/>
      </c>
      <c r="H122" s="7" t="str">
        <f t="shared" si="11"/>
        <v/>
      </c>
    </row>
    <row r="123" spans="1:8" x14ac:dyDescent="0.2">
      <c r="A123" s="4" t="str">
        <f>IF('A2'!D120="","",('A2'!D120))</f>
        <v/>
      </c>
      <c r="B123" s="4" t="str">
        <f>IF('A2'!E120="","",('A2'!E120))</f>
        <v/>
      </c>
      <c r="C123" s="10" t="str">
        <f t="shared" si="6"/>
        <v/>
      </c>
      <c r="D123" s="4" t="str">
        <f t="shared" si="7"/>
        <v/>
      </c>
      <c r="E123" s="8" t="str">
        <f t="shared" si="9"/>
        <v/>
      </c>
      <c r="F123" s="8" t="str">
        <f t="shared" si="10"/>
        <v/>
      </c>
      <c r="G123" s="8" t="str">
        <f t="shared" si="8"/>
        <v/>
      </c>
      <c r="H123" s="7" t="str">
        <f t="shared" si="11"/>
        <v/>
      </c>
    </row>
    <row r="124" spans="1:8" x14ac:dyDescent="0.2">
      <c r="A124" s="4" t="str">
        <f>IF('A2'!D121="","",('A2'!D121))</f>
        <v/>
      </c>
      <c r="B124" s="4" t="str">
        <f>IF('A2'!E121="","",('A2'!E121))</f>
        <v/>
      </c>
      <c r="C124" s="10" t="str">
        <f t="shared" si="6"/>
        <v/>
      </c>
      <c r="D124" s="4" t="str">
        <f t="shared" si="7"/>
        <v/>
      </c>
      <c r="E124" s="8" t="str">
        <f t="shared" si="9"/>
        <v/>
      </c>
      <c r="F124" s="8" t="str">
        <f t="shared" si="10"/>
        <v/>
      </c>
      <c r="G124" s="8" t="str">
        <f t="shared" si="8"/>
        <v/>
      </c>
      <c r="H124" s="7" t="str">
        <f t="shared" si="11"/>
        <v/>
      </c>
    </row>
    <row r="125" spans="1:8" x14ac:dyDescent="0.2">
      <c r="A125" s="4" t="str">
        <f>IF('A2'!D122="","",('A2'!D122))</f>
        <v/>
      </c>
      <c r="B125" s="4" t="str">
        <f>IF('A2'!E122="","",('A2'!E122))</f>
        <v/>
      </c>
      <c r="C125" s="10" t="str">
        <f t="shared" si="6"/>
        <v/>
      </c>
      <c r="D125" s="4" t="str">
        <f t="shared" si="7"/>
        <v/>
      </c>
      <c r="E125" s="8" t="str">
        <f t="shared" si="9"/>
        <v/>
      </c>
      <c r="F125" s="8" t="str">
        <f t="shared" si="10"/>
        <v/>
      </c>
      <c r="G125" s="8" t="str">
        <f t="shared" si="8"/>
        <v/>
      </c>
      <c r="H125" s="7" t="str">
        <f t="shared" si="11"/>
        <v/>
      </c>
    </row>
    <row r="126" spans="1:8" x14ac:dyDescent="0.2">
      <c r="A126" s="4" t="str">
        <f>IF('A2'!D123="","",('A2'!D123))</f>
        <v/>
      </c>
      <c r="B126" s="4" t="str">
        <f>IF('A2'!E123="","",('A2'!E123))</f>
        <v/>
      </c>
      <c r="C126" s="10" t="str">
        <f t="shared" si="6"/>
        <v/>
      </c>
      <c r="D126" s="4" t="str">
        <f t="shared" si="7"/>
        <v/>
      </c>
      <c r="E126" s="8" t="str">
        <f t="shared" si="9"/>
        <v/>
      </c>
      <c r="F126" s="8" t="str">
        <f t="shared" si="10"/>
        <v/>
      </c>
      <c r="G126" s="8" t="str">
        <f t="shared" si="8"/>
        <v/>
      </c>
      <c r="H126" s="7" t="str">
        <f t="shared" si="11"/>
        <v/>
      </c>
    </row>
    <row r="127" spans="1:8" x14ac:dyDescent="0.2">
      <c r="A127" s="4" t="str">
        <f>IF('A2'!D124="","",('A2'!D124))</f>
        <v/>
      </c>
      <c r="B127" s="4" t="str">
        <f>IF('A2'!E124="","",('A2'!E124))</f>
        <v/>
      </c>
      <c r="C127" s="10" t="str">
        <f t="shared" si="6"/>
        <v/>
      </c>
      <c r="D127" s="4" t="str">
        <f t="shared" si="7"/>
        <v/>
      </c>
      <c r="E127" s="8" t="str">
        <f t="shared" si="9"/>
        <v/>
      </c>
      <c r="F127" s="8" t="str">
        <f t="shared" si="10"/>
        <v/>
      </c>
      <c r="G127" s="8" t="str">
        <f t="shared" si="8"/>
        <v/>
      </c>
      <c r="H127" s="7" t="str">
        <f t="shared" si="11"/>
        <v/>
      </c>
    </row>
    <row r="128" spans="1:8" x14ac:dyDescent="0.2">
      <c r="A128" s="4" t="str">
        <f>IF('A2'!D125="","",('A2'!D125))</f>
        <v/>
      </c>
      <c r="B128" s="4" t="str">
        <f>IF('A2'!E125="","",('A2'!E125))</f>
        <v/>
      </c>
      <c r="C128" s="10" t="str">
        <f t="shared" si="6"/>
        <v/>
      </c>
      <c r="D128" s="4" t="str">
        <f t="shared" si="7"/>
        <v/>
      </c>
      <c r="E128" s="8" t="str">
        <f t="shared" si="9"/>
        <v/>
      </c>
      <c r="F128" s="8" t="str">
        <f t="shared" si="10"/>
        <v/>
      </c>
      <c r="G128" s="8" t="str">
        <f t="shared" si="8"/>
        <v/>
      </c>
      <c r="H128" s="7" t="str">
        <f t="shared" si="11"/>
        <v/>
      </c>
    </row>
    <row r="129" spans="1:8" x14ac:dyDescent="0.2">
      <c r="A129" s="4" t="str">
        <f>IF('A2'!D126="","",('A2'!D126))</f>
        <v/>
      </c>
      <c r="B129" s="4" t="str">
        <f>IF('A2'!E126="","",('A2'!E126))</f>
        <v/>
      </c>
      <c r="C129" s="10" t="str">
        <f t="shared" si="6"/>
        <v/>
      </c>
      <c r="D129" s="4" t="str">
        <f t="shared" si="7"/>
        <v/>
      </c>
      <c r="E129" s="8" t="str">
        <f t="shared" si="9"/>
        <v/>
      </c>
      <c r="F129" s="8" t="str">
        <f t="shared" si="10"/>
        <v/>
      </c>
      <c r="G129" s="8" t="str">
        <f t="shared" si="8"/>
        <v/>
      </c>
      <c r="H129" s="7" t="str">
        <f t="shared" si="11"/>
        <v/>
      </c>
    </row>
    <row r="130" spans="1:8" x14ac:dyDescent="0.2">
      <c r="A130" s="4" t="str">
        <f>IF('A2'!D127="","",('A2'!D127))</f>
        <v/>
      </c>
      <c r="B130" s="4" t="str">
        <f>IF('A2'!E127="","",('A2'!E127))</f>
        <v/>
      </c>
      <c r="C130" s="10" t="str">
        <f t="shared" si="6"/>
        <v/>
      </c>
      <c r="D130" s="4" t="str">
        <f t="shared" si="7"/>
        <v/>
      </c>
      <c r="E130" s="8" t="str">
        <f t="shared" si="9"/>
        <v/>
      </c>
      <c r="F130" s="8" t="str">
        <f t="shared" si="10"/>
        <v/>
      </c>
      <c r="G130" s="8" t="str">
        <f t="shared" si="8"/>
        <v/>
      </c>
      <c r="H130" s="7" t="str">
        <f t="shared" si="11"/>
        <v/>
      </c>
    </row>
    <row r="131" spans="1:8" x14ac:dyDescent="0.2">
      <c r="A131" s="4" t="str">
        <f>IF('A2'!D128="","",('A2'!D128))</f>
        <v/>
      </c>
      <c r="B131" s="4" t="str">
        <f>IF('A2'!E128="","",('A2'!E128))</f>
        <v/>
      </c>
      <c r="C131" s="10" t="str">
        <f t="shared" si="6"/>
        <v/>
      </c>
      <c r="D131" s="4" t="str">
        <f t="shared" si="7"/>
        <v/>
      </c>
      <c r="E131" s="8" t="str">
        <f t="shared" si="9"/>
        <v/>
      </c>
      <c r="F131" s="8" t="str">
        <f t="shared" si="10"/>
        <v/>
      </c>
      <c r="G131" s="8" t="str">
        <f t="shared" si="8"/>
        <v/>
      </c>
      <c r="H131" s="7" t="str">
        <f t="shared" si="11"/>
        <v/>
      </c>
    </row>
    <row r="132" spans="1:8" x14ac:dyDescent="0.2">
      <c r="A132" s="4" t="str">
        <f>IF('A2'!D129="","",('A2'!D129))</f>
        <v/>
      </c>
      <c r="B132" s="4" t="str">
        <f>IF('A2'!E129="","",('A2'!E129))</f>
        <v/>
      </c>
      <c r="C132" s="10" t="str">
        <f t="shared" si="6"/>
        <v/>
      </c>
      <c r="D132" s="4" t="str">
        <f t="shared" si="7"/>
        <v/>
      </c>
      <c r="E132" s="8" t="str">
        <f t="shared" si="9"/>
        <v/>
      </c>
      <c r="F132" s="8" t="str">
        <f t="shared" si="10"/>
        <v/>
      </c>
      <c r="G132" s="8" t="str">
        <f t="shared" si="8"/>
        <v/>
      </c>
      <c r="H132" s="7" t="str">
        <f t="shared" si="11"/>
        <v/>
      </c>
    </row>
    <row r="133" spans="1:8" x14ac:dyDescent="0.2">
      <c r="A133" s="4" t="str">
        <f>IF('A2'!D130="","",('A2'!D130))</f>
        <v/>
      </c>
      <c r="B133" s="4" t="str">
        <f>IF('A2'!E130="","",('A2'!E130))</f>
        <v/>
      </c>
      <c r="C133" s="10" t="str">
        <f t="shared" si="6"/>
        <v/>
      </c>
      <c r="D133" s="4" t="str">
        <f t="shared" si="7"/>
        <v/>
      </c>
      <c r="E133" s="8" t="str">
        <f t="shared" si="9"/>
        <v/>
      </c>
      <c r="F133" s="8" t="str">
        <f t="shared" si="10"/>
        <v/>
      </c>
      <c r="G133" s="8" t="str">
        <f t="shared" si="8"/>
        <v/>
      </c>
      <c r="H133" s="7" t="str">
        <f t="shared" si="11"/>
        <v/>
      </c>
    </row>
    <row r="134" spans="1:8" x14ac:dyDescent="0.2">
      <c r="A134" s="4" t="str">
        <f>IF('A2'!D131="","",('A2'!D131))</f>
        <v/>
      </c>
      <c r="B134" s="4" t="str">
        <f>IF('A2'!E131="","",('A2'!E131))</f>
        <v/>
      </c>
      <c r="C134" s="10" t="str">
        <f t="shared" si="6"/>
        <v/>
      </c>
      <c r="D134" s="4" t="str">
        <f t="shared" si="7"/>
        <v/>
      </c>
      <c r="E134" s="8" t="str">
        <f t="shared" si="9"/>
        <v/>
      </c>
      <c r="F134" s="8" t="str">
        <f t="shared" si="10"/>
        <v/>
      </c>
      <c r="G134" s="8" t="str">
        <f t="shared" si="8"/>
        <v/>
      </c>
      <c r="H134" s="7" t="str">
        <f t="shared" si="11"/>
        <v/>
      </c>
    </row>
    <row r="135" spans="1:8" x14ac:dyDescent="0.2">
      <c r="A135" s="4" t="str">
        <f>IF('A2'!D132="","",('A2'!D132))</f>
        <v/>
      </c>
      <c r="B135" s="4" t="str">
        <f>IF('A2'!E132="","",('A2'!E132))</f>
        <v/>
      </c>
      <c r="C135" s="10" t="str">
        <f t="shared" si="6"/>
        <v/>
      </c>
      <c r="D135" s="4" t="str">
        <f t="shared" si="7"/>
        <v/>
      </c>
      <c r="E135" s="8" t="str">
        <f t="shared" si="9"/>
        <v/>
      </c>
      <c r="F135" s="8" t="str">
        <f t="shared" si="10"/>
        <v/>
      </c>
      <c r="G135" s="8" t="str">
        <f t="shared" si="8"/>
        <v/>
      </c>
      <c r="H135" s="7" t="str">
        <f t="shared" si="11"/>
        <v/>
      </c>
    </row>
    <row r="136" spans="1:8" x14ac:dyDescent="0.2">
      <c r="A136" s="4" t="str">
        <f>IF('A2'!D133="","",('A2'!D133))</f>
        <v/>
      </c>
      <c r="B136" s="4" t="str">
        <f>IF('A2'!E133="","",('A2'!E133))</f>
        <v/>
      </c>
      <c r="C136" s="10" t="str">
        <f t="shared" si="6"/>
        <v/>
      </c>
      <c r="D136" s="4" t="str">
        <f t="shared" si="7"/>
        <v/>
      </c>
      <c r="E136" s="8" t="str">
        <f t="shared" si="9"/>
        <v/>
      </c>
      <c r="F136" s="8" t="str">
        <f t="shared" si="10"/>
        <v/>
      </c>
      <c r="G136" s="8" t="str">
        <f t="shared" si="8"/>
        <v/>
      </c>
      <c r="H136" s="7" t="str">
        <f t="shared" si="11"/>
        <v/>
      </c>
    </row>
    <row r="137" spans="1:8" x14ac:dyDescent="0.2">
      <c r="A137" s="4" t="str">
        <f>IF('A2'!D134="","",('A2'!D134))</f>
        <v/>
      </c>
      <c r="B137" s="4" t="str">
        <f>IF('A2'!E134="","",('A2'!E134))</f>
        <v/>
      </c>
      <c r="C137" s="10" t="str">
        <f t="shared" ref="C137:C193" si="12">IF(B137="","",(((2-(2*$B$4))/(1-(2*$B$4)))^(1/2)*B137))</f>
        <v/>
      </c>
      <c r="D137" s="4" t="str">
        <f t="shared" ref="D137:D193" si="13">IF(B137="","",(8.32*LOG10(B137)-1.61*LOG10(A137)))</f>
        <v/>
      </c>
      <c r="E137" s="8" t="str">
        <f t="shared" si="9"/>
        <v/>
      </c>
      <c r="F137" s="8" t="str">
        <f t="shared" si="10"/>
        <v/>
      </c>
      <c r="G137" s="8" t="str">
        <f t="shared" ref="G137:G193" si="14">IF(D137="","",((D137*1000)/$B$5)*((C137^2)-((4/3)*(B137^2))))</f>
        <v/>
      </c>
      <c r="H137" s="7" t="str">
        <f t="shared" si="11"/>
        <v/>
      </c>
    </row>
    <row r="138" spans="1:8" x14ac:dyDescent="0.2">
      <c r="A138" s="4" t="str">
        <f>IF('A2'!D135="","",('A2'!D135))</f>
        <v/>
      </c>
      <c r="B138" s="4" t="str">
        <f>IF('A2'!E135="","",('A2'!E135))</f>
        <v/>
      </c>
      <c r="C138" s="10" t="str">
        <f t="shared" si="12"/>
        <v/>
      </c>
      <c r="D138" s="4" t="str">
        <f t="shared" si="13"/>
        <v/>
      </c>
      <c r="E138" s="8" t="str">
        <f t="shared" ref="E138:E193" si="15">IF(B138="","",(B138^2*(D138*1000)/$B$5)*(1/1000))</f>
        <v/>
      </c>
      <c r="F138" s="8" t="str">
        <f t="shared" ref="F138:F193" si="16">IF(B138="","",(2*E138*(1+$B$4)))</f>
        <v/>
      </c>
      <c r="G138" s="8" t="str">
        <f t="shared" si="14"/>
        <v/>
      </c>
      <c r="H138" s="7" t="str">
        <f t="shared" ref="H138:H193" si="17">IF(D138="","",C138^2*((D138*1000)/$B$5))</f>
        <v/>
      </c>
    </row>
    <row r="139" spans="1:8" x14ac:dyDescent="0.2">
      <c r="A139" s="4" t="str">
        <f>IF('A2'!D136="","",('A2'!D136))</f>
        <v/>
      </c>
      <c r="B139" s="4" t="str">
        <f>IF('A2'!E136="","",('A2'!E136))</f>
        <v/>
      </c>
      <c r="C139" s="10" t="str">
        <f t="shared" si="12"/>
        <v/>
      </c>
      <c r="D139" s="4" t="str">
        <f t="shared" si="13"/>
        <v/>
      </c>
      <c r="E139" s="8" t="str">
        <f t="shared" si="15"/>
        <v/>
      </c>
      <c r="F139" s="8" t="str">
        <f t="shared" si="16"/>
        <v/>
      </c>
      <c r="G139" s="8" t="str">
        <f t="shared" si="14"/>
        <v/>
      </c>
      <c r="H139" s="7" t="str">
        <f t="shared" si="17"/>
        <v/>
      </c>
    </row>
    <row r="140" spans="1:8" x14ac:dyDescent="0.2">
      <c r="A140" s="4" t="str">
        <f>IF('A2'!D137="","",('A2'!D137))</f>
        <v/>
      </c>
      <c r="B140" s="4" t="str">
        <f>IF('A2'!E137="","",('A2'!E137))</f>
        <v/>
      </c>
      <c r="C140" s="10" t="str">
        <f t="shared" si="12"/>
        <v/>
      </c>
      <c r="D140" s="4" t="str">
        <f t="shared" si="13"/>
        <v/>
      </c>
      <c r="E140" s="8" t="str">
        <f t="shared" si="15"/>
        <v/>
      </c>
      <c r="F140" s="8" t="str">
        <f t="shared" si="16"/>
        <v/>
      </c>
      <c r="G140" s="8" t="str">
        <f t="shared" si="14"/>
        <v/>
      </c>
      <c r="H140" s="7" t="str">
        <f t="shared" si="17"/>
        <v/>
      </c>
    </row>
    <row r="141" spans="1:8" x14ac:dyDescent="0.2">
      <c r="A141" s="4" t="str">
        <f>IF('A2'!D138="","",('A2'!D138))</f>
        <v/>
      </c>
      <c r="B141" s="4" t="str">
        <f>IF('A2'!E138="","",('A2'!E138))</f>
        <v/>
      </c>
      <c r="C141" s="10" t="str">
        <f t="shared" si="12"/>
        <v/>
      </c>
      <c r="D141" s="4" t="str">
        <f t="shared" si="13"/>
        <v/>
      </c>
      <c r="E141" s="8" t="str">
        <f t="shared" si="15"/>
        <v/>
      </c>
      <c r="F141" s="8" t="str">
        <f t="shared" si="16"/>
        <v/>
      </c>
      <c r="G141" s="8" t="str">
        <f t="shared" si="14"/>
        <v/>
      </c>
      <c r="H141" s="7" t="str">
        <f t="shared" si="17"/>
        <v/>
      </c>
    </row>
    <row r="142" spans="1:8" x14ac:dyDescent="0.2">
      <c r="A142" s="4" t="str">
        <f>IF('A2'!D139="","",('A2'!D139))</f>
        <v/>
      </c>
      <c r="B142" s="4" t="str">
        <f>IF('A2'!E139="","",('A2'!E139))</f>
        <v/>
      </c>
      <c r="C142" s="10" t="str">
        <f t="shared" si="12"/>
        <v/>
      </c>
      <c r="D142" s="4" t="str">
        <f t="shared" si="13"/>
        <v/>
      </c>
      <c r="E142" s="8" t="str">
        <f t="shared" si="15"/>
        <v/>
      </c>
      <c r="F142" s="8" t="str">
        <f t="shared" si="16"/>
        <v/>
      </c>
      <c r="G142" s="8" t="str">
        <f t="shared" si="14"/>
        <v/>
      </c>
      <c r="H142" s="7" t="str">
        <f t="shared" si="17"/>
        <v/>
      </c>
    </row>
    <row r="143" spans="1:8" x14ac:dyDescent="0.2">
      <c r="A143" s="4" t="str">
        <f>IF('A2'!D140="","",('A2'!D140))</f>
        <v/>
      </c>
      <c r="B143" s="4" t="str">
        <f>IF('A2'!E140="","",('A2'!E140))</f>
        <v/>
      </c>
      <c r="C143" s="10" t="str">
        <f t="shared" si="12"/>
        <v/>
      </c>
      <c r="D143" s="4" t="str">
        <f t="shared" si="13"/>
        <v/>
      </c>
      <c r="E143" s="8" t="str">
        <f t="shared" si="15"/>
        <v/>
      </c>
      <c r="F143" s="8" t="str">
        <f t="shared" si="16"/>
        <v/>
      </c>
      <c r="G143" s="8" t="str">
        <f t="shared" si="14"/>
        <v/>
      </c>
      <c r="H143" s="7" t="str">
        <f t="shared" si="17"/>
        <v/>
      </c>
    </row>
    <row r="144" spans="1:8" x14ac:dyDescent="0.2">
      <c r="A144" s="4" t="str">
        <f>IF('A2'!D141="","",('A2'!D141))</f>
        <v/>
      </c>
      <c r="B144" s="4" t="str">
        <f>IF('A2'!E141="","",('A2'!E141))</f>
        <v/>
      </c>
      <c r="C144" s="10" t="str">
        <f t="shared" si="12"/>
        <v/>
      </c>
      <c r="D144" s="4" t="str">
        <f t="shared" si="13"/>
        <v/>
      </c>
      <c r="E144" s="8" t="str">
        <f t="shared" si="15"/>
        <v/>
      </c>
      <c r="F144" s="8" t="str">
        <f t="shared" si="16"/>
        <v/>
      </c>
      <c r="G144" s="8" t="str">
        <f t="shared" si="14"/>
        <v/>
      </c>
      <c r="H144" s="7" t="str">
        <f t="shared" si="17"/>
        <v/>
      </c>
    </row>
    <row r="145" spans="1:8" x14ac:dyDescent="0.2">
      <c r="A145" s="4" t="str">
        <f>IF('A2'!D142="","",('A2'!D142))</f>
        <v/>
      </c>
      <c r="B145" s="4" t="str">
        <f>IF('A2'!E142="","",('A2'!E142))</f>
        <v/>
      </c>
      <c r="C145" s="10" t="str">
        <f t="shared" si="12"/>
        <v/>
      </c>
      <c r="D145" s="4" t="str">
        <f t="shared" si="13"/>
        <v/>
      </c>
      <c r="E145" s="8" t="str">
        <f t="shared" si="15"/>
        <v/>
      </c>
      <c r="F145" s="8" t="str">
        <f t="shared" si="16"/>
        <v/>
      </c>
      <c r="G145" s="8" t="str">
        <f t="shared" si="14"/>
        <v/>
      </c>
      <c r="H145" s="7" t="str">
        <f t="shared" si="17"/>
        <v/>
      </c>
    </row>
    <row r="146" spans="1:8" x14ac:dyDescent="0.2">
      <c r="A146" s="4" t="str">
        <f>IF('A2'!D143="","",('A2'!D143))</f>
        <v/>
      </c>
      <c r="B146" s="4" t="str">
        <f>IF('A2'!E143="","",('A2'!E143))</f>
        <v/>
      </c>
      <c r="C146" s="10" t="str">
        <f t="shared" si="12"/>
        <v/>
      </c>
      <c r="D146" s="4" t="str">
        <f t="shared" si="13"/>
        <v/>
      </c>
      <c r="E146" s="8" t="str">
        <f t="shared" si="15"/>
        <v/>
      </c>
      <c r="F146" s="8" t="str">
        <f t="shared" si="16"/>
        <v/>
      </c>
      <c r="G146" s="8" t="str">
        <f t="shared" si="14"/>
        <v/>
      </c>
      <c r="H146" s="7" t="str">
        <f t="shared" si="17"/>
        <v/>
      </c>
    </row>
    <row r="147" spans="1:8" x14ac:dyDescent="0.2">
      <c r="A147" s="4" t="str">
        <f>IF('A2'!D144="","",('A2'!D144))</f>
        <v/>
      </c>
      <c r="B147" s="4" t="str">
        <f>IF('A2'!E144="","",('A2'!E144))</f>
        <v/>
      </c>
      <c r="C147" s="10" t="str">
        <f t="shared" si="12"/>
        <v/>
      </c>
      <c r="D147" s="4" t="str">
        <f t="shared" si="13"/>
        <v/>
      </c>
      <c r="E147" s="8" t="str">
        <f t="shared" si="15"/>
        <v/>
      </c>
      <c r="F147" s="8" t="str">
        <f t="shared" si="16"/>
        <v/>
      </c>
      <c r="G147" s="8" t="str">
        <f t="shared" si="14"/>
        <v/>
      </c>
      <c r="H147" s="7" t="str">
        <f t="shared" si="17"/>
        <v/>
      </c>
    </row>
    <row r="148" spans="1:8" x14ac:dyDescent="0.2">
      <c r="A148" s="4" t="str">
        <f>IF('A2'!D145="","",('A2'!D145))</f>
        <v/>
      </c>
      <c r="B148" s="4" t="str">
        <f>IF('A2'!E145="","",('A2'!E145))</f>
        <v/>
      </c>
      <c r="C148" s="10" t="str">
        <f t="shared" si="12"/>
        <v/>
      </c>
      <c r="D148" s="4" t="str">
        <f t="shared" si="13"/>
        <v/>
      </c>
      <c r="E148" s="8" t="str">
        <f t="shared" si="15"/>
        <v/>
      </c>
      <c r="F148" s="8" t="str">
        <f t="shared" si="16"/>
        <v/>
      </c>
      <c r="G148" s="8" t="str">
        <f t="shared" si="14"/>
        <v/>
      </c>
      <c r="H148" s="7" t="str">
        <f t="shared" si="17"/>
        <v/>
      </c>
    </row>
    <row r="149" spans="1:8" x14ac:dyDescent="0.2">
      <c r="A149" s="4" t="str">
        <f>IF('A2'!D146="","",('A2'!D146))</f>
        <v/>
      </c>
      <c r="B149" s="4" t="str">
        <f>IF('A2'!E146="","",('A2'!E146))</f>
        <v/>
      </c>
      <c r="C149" s="10" t="str">
        <f t="shared" si="12"/>
        <v/>
      </c>
      <c r="D149" s="4" t="str">
        <f t="shared" si="13"/>
        <v/>
      </c>
      <c r="E149" s="8" t="str">
        <f t="shared" si="15"/>
        <v/>
      </c>
      <c r="F149" s="8" t="str">
        <f t="shared" si="16"/>
        <v/>
      </c>
      <c r="G149" s="8" t="str">
        <f t="shared" si="14"/>
        <v/>
      </c>
      <c r="H149" s="7" t="str">
        <f t="shared" si="17"/>
        <v/>
      </c>
    </row>
    <row r="150" spans="1:8" x14ac:dyDescent="0.2">
      <c r="A150" s="4" t="str">
        <f>IF('A2'!D147="","",('A2'!D147))</f>
        <v/>
      </c>
      <c r="B150" s="4" t="str">
        <f>IF('A2'!E147="","",('A2'!E147))</f>
        <v/>
      </c>
      <c r="C150" s="10" t="str">
        <f t="shared" si="12"/>
        <v/>
      </c>
      <c r="D150" s="4" t="str">
        <f t="shared" si="13"/>
        <v/>
      </c>
      <c r="E150" s="8" t="str">
        <f t="shared" si="15"/>
        <v/>
      </c>
      <c r="F150" s="8" t="str">
        <f t="shared" si="16"/>
        <v/>
      </c>
      <c r="G150" s="8" t="str">
        <f t="shared" si="14"/>
        <v/>
      </c>
      <c r="H150" s="7" t="str">
        <f t="shared" si="17"/>
        <v/>
      </c>
    </row>
    <row r="151" spans="1:8" x14ac:dyDescent="0.2">
      <c r="A151" s="4" t="str">
        <f>IF('A2'!D148="","",('A2'!D148))</f>
        <v/>
      </c>
      <c r="B151" s="4" t="str">
        <f>IF('A2'!E148="","",('A2'!E148))</f>
        <v/>
      </c>
      <c r="C151" s="10" t="str">
        <f t="shared" si="12"/>
        <v/>
      </c>
      <c r="D151" s="4" t="str">
        <f t="shared" si="13"/>
        <v/>
      </c>
      <c r="E151" s="8" t="str">
        <f t="shared" si="15"/>
        <v/>
      </c>
      <c r="F151" s="8" t="str">
        <f t="shared" si="16"/>
        <v/>
      </c>
      <c r="G151" s="8" t="str">
        <f t="shared" si="14"/>
        <v/>
      </c>
      <c r="H151" s="7" t="str">
        <f t="shared" si="17"/>
        <v/>
      </c>
    </row>
    <row r="152" spans="1:8" x14ac:dyDescent="0.2">
      <c r="A152" s="4" t="str">
        <f>IF('A2'!D149="","",('A2'!D149))</f>
        <v/>
      </c>
      <c r="B152" s="4" t="str">
        <f>IF('A2'!E149="","",('A2'!E149))</f>
        <v/>
      </c>
      <c r="C152" s="10" t="str">
        <f t="shared" si="12"/>
        <v/>
      </c>
      <c r="D152" s="4" t="str">
        <f t="shared" si="13"/>
        <v/>
      </c>
      <c r="E152" s="8" t="str">
        <f t="shared" si="15"/>
        <v/>
      </c>
      <c r="F152" s="8" t="str">
        <f t="shared" si="16"/>
        <v/>
      </c>
      <c r="G152" s="8" t="str">
        <f t="shared" si="14"/>
        <v/>
      </c>
      <c r="H152" s="7" t="str">
        <f t="shared" si="17"/>
        <v/>
      </c>
    </row>
    <row r="153" spans="1:8" x14ac:dyDescent="0.2">
      <c r="A153" s="4" t="str">
        <f>IF('A2'!D150="","",('A2'!D150))</f>
        <v/>
      </c>
      <c r="B153" s="4" t="str">
        <f>IF('A2'!E150="","",('A2'!E150))</f>
        <v/>
      </c>
      <c r="C153" s="10" t="str">
        <f t="shared" si="12"/>
        <v/>
      </c>
      <c r="D153" s="4" t="str">
        <f t="shared" si="13"/>
        <v/>
      </c>
      <c r="E153" s="8" t="str">
        <f t="shared" si="15"/>
        <v/>
      </c>
      <c r="F153" s="8" t="str">
        <f t="shared" si="16"/>
        <v/>
      </c>
      <c r="G153" s="8" t="str">
        <f t="shared" si="14"/>
        <v/>
      </c>
      <c r="H153" s="7" t="str">
        <f t="shared" si="17"/>
        <v/>
      </c>
    </row>
    <row r="154" spans="1:8" x14ac:dyDescent="0.2">
      <c r="A154" s="4" t="str">
        <f>IF('A2'!D151="","",('A2'!D151))</f>
        <v/>
      </c>
      <c r="B154" s="4" t="str">
        <f>IF('A2'!E151="","",('A2'!E151))</f>
        <v/>
      </c>
      <c r="C154" s="10" t="str">
        <f t="shared" si="12"/>
        <v/>
      </c>
      <c r="D154" s="4" t="str">
        <f t="shared" si="13"/>
        <v/>
      </c>
      <c r="E154" s="8" t="str">
        <f t="shared" si="15"/>
        <v/>
      </c>
      <c r="F154" s="8" t="str">
        <f t="shared" si="16"/>
        <v/>
      </c>
      <c r="G154" s="8" t="str">
        <f t="shared" si="14"/>
        <v/>
      </c>
      <c r="H154" s="7" t="str">
        <f t="shared" si="17"/>
        <v/>
      </c>
    </row>
    <row r="155" spans="1:8" x14ac:dyDescent="0.2">
      <c r="A155" s="4" t="str">
        <f>IF('A2'!D152="","",('A2'!D152))</f>
        <v/>
      </c>
      <c r="B155" s="4" t="str">
        <f>IF('A2'!E152="","",('A2'!E152))</f>
        <v/>
      </c>
      <c r="C155" s="10" t="str">
        <f t="shared" si="12"/>
        <v/>
      </c>
      <c r="D155" s="4" t="str">
        <f t="shared" si="13"/>
        <v/>
      </c>
      <c r="E155" s="8" t="str">
        <f t="shared" si="15"/>
        <v/>
      </c>
      <c r="F155" s="8" t="str">
        <f t="shared" si="16"/>
        <v/>
      </c>
      <c r="G155" s="8" t="str">
        <f t="shared" si="14"/>
        <v/>
      </c>
      <c r="H155" s="7" t="str">
        <f t="shared" si="17"/>
        <v/>
      </c>
    </row>
    <row r="156" spans="1:8" x14ac:dyDescent="0.2">
      <c r="A156" s="4" t="str">
        <f>IF('A2'!D153="","",('A2'!D153))</f>
        <v/>
      </c>
      <c r="B156" s="4" t="str">
        <f>IF('A2'!E153="","",('A2'!E153))</f>
        <v/>
      </c>
      <c r="C156" s="10" t="str">
        <f t="shared" si="12"/>
        <v/>
      </c>
      <c r="D156" s="4" t="str">
        <f t="shared" si="13"/>
        <v/>
      </c>
      <c r="E156" s="8" t="str">
        <f t="shared" si="15"/>
        <v/>
      </c>
      <c r="F156" s="8" t="str">
        <f t="shared" si="16"/>
        <v/>
      </c>
      <c r="G156" s="8" t="str">
        <f t="shared" si="14"/>
        <v/>
      </c>
      <c r="H156" s="7" t="str">
        <f t="shared" si="17"/>
        <v/>
      </c>
    </row>
    <row r="157" spans="1:8" x14ac:dyDescent="0.2">
      <c r="A157" s="4" t="str">
        <f>IF('A2'!D154="","",('A2'!D154))</f>
        <v/>
      </c>
      <c r="B157" s="4" t="str">
        <f>IF('A2'!E154="","",('A2'!E154))</f>
        <v/>
      </c>
      <c r="C157" s="10" t="str">
        <f t="shared" si="12"/>
        <v/>
      </c>
      <c r="D157" s="4" t="str">
        <f t="shared" si="13"/>
        <v/>
      </c>
      <c r="E157" s="8" t="str">
        <f t="shared" si="15"/>
        <v/>
      </c>
      <c r="F157" s="8" t="str">
        <f t="shared" si="16"/>
        <v/>
      </c>
      <c r="G157" s="8" t="str">
        <f t="shared" si="14"/>
        <v/>
      </c>
      <c r="H157" s="7" t="str">
        <f t="shared" si="17"/>
        <v/>
      </c>
    </row>
    <row r="158" spans="1:8" x14ac:dyDescent="0.2">
      <c r="A158" s="4" t="str">
        <f>IF('A2'!D155="","",('A2'!D155))</f>
        <v/>
      </c>
      <c r="B158" s="4" t="str">
        <f>IF('A2'!E155="","",('A2'!E155))</f>
        <v/>
      </c>
      <c r="C158" s="10" t="str">
        <f t="shared" si="12"/>
        <v/>
      </c>
      <c r="D158" s="4" t="str">
        <f t="shared" si="13"/>
        <v/>
      </c>
      <c r="E158" s="8" t="str">
        <f t="shared" si="15"/>
        <v/>
      </c>
      <c r="F158" s="8" t="str">
        <f t="shared" si="16"/>
        <v/>
      </c>
      <c r="G158" s="8" t="str">
        <f t="shared" si="14"/>
        <v/>
      </c>
      <c r="H158" s="7" t="str">
        <f t="shared" si="17"/>
        <v/>
      </c>
    </row>
    <row r="159" spans="1:8" x14ac:dyDescent="0.2">
      <c r="A159" s="4" t="str">
        <f>IF('A2'!D156="","",('A2'!D156))</f>
        <v/>
      </c>
      <c r="B159" s="4" t="str">
        <f>IF('A2'!E156="","",('A2'!E156))</f>
        <v/>
      </c>
      <c r="C159" s="10" t="str">
        <f t="shared" si="12"/>
        <v/>
      </c>
      <c r="D159" s="4" t="str">
        <f t="shared" si="13"/>
        <v/>
      </c>
      <c r="E159" s="8" t="str">
        <f t="shared" si="15"/>
        <v/>
      </c>
      <c r="F159" s="8" t="str">
        <f t="shared" si="16"/>
        <v/>
      </c>
      <c r="G159" s="8" t="str">
        <f t="shared" si="14"/>
        <v/>
      </c>
      <c r="H159" s="7" t="str">
        <f t="shared" si="17"/>
        <v/>
      </c>
    </row>
    <row r="160" spans="1:8" x14ac:dyDescent="0.2">
      <c r="A160" s="4" t="str">
        <f>IF('A2'!D157="","",('A2'!D157))</f>
        <v/>
      </c>
      <c r="B160" s="4" t="str">
        <f>IF('A2'!E157="","",('A2'!E157))</f>
        <v/>
      </c>
      <c r="C160" s="10" t="str">
        <f t="shared" si="12"/>
        <v/>
      </c>
      <c r="D160" s="4" t="str">
        <f t="shared" si="13"/>
        <v/>
      </c>
      <c r="E160" s="8" t="str">
        <f t="shared" si="15"/>
        <v/>
      </c>
      <c r="F160" s="8" t="str">
        <f t="shared" si="16"/>
        <v/>
      </c>
      <c r="G160" s="8" t="str">
        <f t="shared" si="14"/>
        <v/>
      </c>
      <c r="H160" s="7" t="str">
        <f t="shared" si="17"/>
        <v/>
      </c>
    </row>
    <row r="161" spans="1:8" x14ac:dyDescent="0.2">
      <c r="A161" s="4" t="str">
        <f>IF('A2'!D158="","",('A2'!D158))</f>
        <v/>
      </c>
      <c r="B161" s="4" t="str">
        <f>IF('A2'!E158="","",('A2'!E158))</f>
        <v/>
      </c>
      <c r="C161" s="10" t="str">
        <f t="shared" si="12"/>
        <v/>
      </c>
      <c r="D161" s="4" t="str">
        <f t="shared" si="13"/>
        <v/>
      </c>
      <c r="E161" s="8" t="str">
        <f t="shared" si="15"/>
        <v/>
      </c>
      <c r="F161" s="8" t="str">
        <f t="shared" si="16"/>
        <v/>
      </c>
      <c r="G161" s="8" t="str">
        <f t="shared" si="14"/>
        <v/>
      </c>
      <c r="H161" s="7" t="str">
        <f t="shared" si="17"/>
        <v/>
      </c>
    </row>
    <row r="162" spans="1:8" x14ac:dyDescent="0.2">
      <c r="A162" s="4" t="str">
        <f>IF('A2'!D159="","",('A2'!D159))</f>
        <v/>
      </c>
      <c r="B162" s="4" t="str">
        <f>IF('A2'!E159="","",('A2'!E159))</f>
        <v/>
      </c>
      <c r="C162" s="10" t="str">
        <f t="shared" si="12"/>
        <v/>
      </c>
      <c r="D162" s="4" t="str">
        <f t="shared" si="13"/>
        <v/>
      </c>
      <c r="E162" s="8" t="str">
        <f t="shared" si="15"/>
        <v/>
      </c>
      <c r="F162" s="8" t="str">
        <f t="shared" si="16"/>
        <v/>
      </c>
      <c r="G162" s="8" t="str">
        <f t="shared" si="14"/>
        <v/>
      </c>
      <c r="H162" s="7" t="str">
        <f t="shared" si="17"/>
        <v/>
      </c>
    </row>
    <row r="163" spans="1:8" x14ac:dyDescent="0.2">
      <c r="A163" s="4" t="str">
        <f>IF('A2'!D160="","",('A2'!D160))</f>
        <v/>
      </c>
      <c r="B163" s="4" t="str">
        <f>IF('A2'!E160="","",('A2'!E160))</f>
        <v/>
      </c>
      <c r="C163" s="10" t="str">
        <f t="shared" si="12"/>
        <v/>
      </c>
      <c r="D163" s="4" t="str">
        <f t="shared" si="13"/>
        <v/>
      </c>
      <c r="E163" s="8" t="str">
        <f t="shared" si="15"/>
        <v/>
      </c>
      <c r="F163" s="8" t="str">
        <f t="shared" si="16"/>
        <v/>
      </c>
      <c r="G163" s="8" t="str">
        <f t="shared" si="14"/>
        <v/>
      </c>
      <c r="H163" s="7" t="str">
        <f t="shared" si="17"/>
        <v/>
      </c>
    </row>
    <row r="164" spans="1:8" x14ac:dyDescent="0.2">
      <c r="A164" s="4" t="str">
        <f>IF('A2'!D161="","",('A2'!D161))</f>
        <v/>
      </c>
      <c r="B164" s="4" t="str">
        <f>IF('A2'!E161="","",('A2'!E161))</f>
        <v/>
      </c>
      <c r="C164" s="10" t="str">
        <f t="shared" si="12"/>
        <v/>
      </c>
      <c r="D164" s="4" t="str">
        <f t="shared" si="13"/>
        <v/>
      </c>
      <c r="E164" s="8" t="str">
        <f t="shared" si="15"/>
        <v/>
      </c>
      <c r="F164" s="8" t="str">
        <f t="shared" si="16"/>
        <v/>
      </c>
      <c r="G164" s="8" t="str">
        <f t="shared" si="14"/>
        <v/>
      </c>
      <c r="H164" s="7" t="str">
        <f t="shared" si="17"/>
        <v/>
      </c>
    </row>
    <row r="165" spans="1:8" x14ac:dyDescent="0.2">
      <c r="A165" s="4" t="str">
        <f>IF('A2'!D162="","",('A2'!D162))</f>
        <v/>
      </c>
      <c r="B165" s="4" t="str">
        <f>IF('A2'!E162="","",('A2'!E162))</f>
        <v/>
      </c>
      <c r="C165" s="10" t="str">
        <f t="shared" si="12"/>
        <v/>
      </c>
      <c r="D165" s="4" t="str">
        <f t="shared" si="13"/>
        <v/>
      </c>
      <c r="E165" s="8" t="str">
        <f t="shared" si="15"/>
        <v/>
      </c>
      <c r="F165" s="8" t="str">
        <f t="shared" si="16"/>
        <v/>
      </c>
      <c r="G165" s="8" t="str">
        <f t="shared" si="14"/>
        <v/>
      </c>
      <c r="H165" s="7" t="str">
        <f t="shared" si="17"/>
        <v/>
      </c>
    </row>
    <row r="166" spans="1:8" x14ac:dyDescent="0.2">
      <c r="A166" s="4" t="str">
        <f>IF('A2'!D163="","",('A2'!D163))</f>
        <v/>
      </c>
      <c r="B166" s="4" t="str">
        <f>IF('A2'!E163="","",('A2'!E163))</f>
        <v/>
      </c>
      <c r="C166" s="10" t="str">
        <f t="shared" si="12"/>
        <v/>
      </c>
      <c r="D166" s="4" t="str">
        <f t="shared" si="13"/>
        <v/>
      </c>
      <c r="E166" s="8" t="str">
        <f t="shared" si="15"/>
        <v/>
      </c>
      <c r="F166" s="8" t="str">
        <f t="shared" si="16"/>
        <v/>
      </c>
      <c r="G166" s="8" t="str">
        <f t="shared" si="14"/>
        <v/>
      </c>
      <c r="H166" s="7" t="str">
        <f t="shared" si="17"/>
        <v/>
      </c>
    </row>
    <row r="167" spans="1:8" x14ac:dyDescent="0.2">
      <c r="A167" s="4" t="str">
        <f>IF('A2'!D164="","",('A2'!D164))</f>
        <v/>
      </c>
      <c r="B167" s="4" t="str">
        <f>IF('A2'!E164="","",('A2'!E164))</f>
        <v/>
      </c>
      <c r="C167" s="10" t="str">
        <f t="shared" si="12"/>
        <v/>
      </c>
      <c r="D167" s="4" t="str">
        <f t="shared" si="13"/>
        <v/>
      </c>
      <c r="E167" s="8" t="str">
        <f t="shared" si="15"/>
        <v/>
      </c>
      <c r="F167" s="8" t="str">
        <f t="shared" si="16"/>
        <v/>
      </c>
      <c r="G167" s="8" t="str">
        <f t="shared" si="14"/>
        <v/>
      </c>
      <c r="H167" s="7" t="str">
        <f t="shared" si="17"/>
        <v/>
      </c>
    </row>
    <row r="168" spans="1:8" x14ac:dyDescent="0.2">
      <c r="A168" s="4" t="str">
        <f>IF('A2'!D165="","",('A2'!D165))</f>
        <v/>
      </c>
      <c r="B168" s="4" t="str">
        <f>IF('A2'!E165="","",('A2'!E165))</f>
        <v/>
      </c>
      <c r="C168" s="10" t="str">
        <f t="shared" si="12"/>
        <v/>
      </c>
      <c r="D168" s="4" t="str">
        <f t="shared" si="13"/>
        <v/>
      </c>
      <c r="E168" s="8" t="str">
        <f t="shared" si="15"/>
        <v/>
      </c>
      <c r="F168" s="8" t="str">
        <f t="shared" si="16"/>
        <v/>
      </c>
      <c r="G168" s="8" t="str">
        <f t="shared" si="14"/>
        <v/>
      </c>
      <c r="H168" s="7" t="str">
        <f t="shared" si="17"/>
        <v/>
      </c>
    </row>
    <row r="169" spans="1:8" x14ac:dyDescent="0.2">
      <c r="A169" s="4" t="str">
        <f>IF('A2'!D166="","",('A2'!D166))</f>
        <v/>
      </c>
      <c r="B169" s="4" t="str">
        <f>IF('A2'!E166="","",('A2'!E166))</f>
        <v/>
      </c>
      <c r="C169" s="10" t="str">
        <f t="shared" si="12"/>
        <v/>
      </c>
      <c r="D169" s="4" t="str">
        <f t="shared" si="13"/>
        <v/>
      </c>
      <c r="E169" s="8" t="str">
        <f t="shared" si="15"/>
        <v/>
      </c>
      <c r="F169" s="8" t="str">
        <f t="shared" si="16"/>
        <v/>
      </c>
      <c r="G169" s="8" t="str">
        <f t="shared" si="14"/>
        <v/>
      </c>
      <c r="H169" s="7" t="str">
        <f t="shared" si="17"/>
        <v/>
      </c>
    </row>
    <row r="170" spans="1:8" x14ac:dyDescent="0.2">
      <c r="A170" s="4" t="str">
        <f>IF('A2'!D167="","",('A2'!D167))</f>
        <v/>
      </c>
      <c r="B170" s="4" t="str">
        <f>IF('A2'!E167="","",('A2'!E167))</f>
        <v/>
      </c>
      <c r="C170" s="10" t="str">
        <f t="shared" si="12"/>
        <v/>
      </c>
      <c r="D170" s="4" t="str">
        <f t="shared" si="13"/>
        <v/>
      </c>
      <c r="E170" s="8" t="str">
        <f t="shared" si="15"/>
        <v/>
      </c>
      <c r="F170" s="8" t="str">
        <f t="shared" si="16"/>
        <v/>
      </c>
      <c r="G170" s="8" t="str">
        <f t="shared" si="14"/>
        <v/>
      </c>
      <c r="H170" s="7" t="str">
        <f t="shared" si="17"/>
        <v/>
      </c>
    </row>
    <row r="171" spans="1:8" x14ac:dyDescent="0.2">
      <c r="A171" s="4" t="str">
        <f>IF('A2'!D168="","",('A2'!D168))</f>
        <v/>
      </c>
      <c r="B171" s="4" t="str">
        <f>IF('A2'!E168="","",('A2'!E168))</f>
        <v/>
      </c>
      <c r="C171" s="10" t="str">
        <f t="shared" si="12"/>
        <v/>
      </c>
      <c r="D171" s="4" t="str">
        <f t="shared" si="13"/>
        <v/>
      </c>
      <c r="E171" s="8" t="str">
        <f t="shared" si="15"/>
        <v/>
      </c>
      <c r="F171" s="8" t="str">
        <f t="shared" si="16"/>
        <v/>
      </c>
      <c r="G171" s="8" t="str">
        <f t="shared" si="14"/>
        <v/>
      </c>
      <c r="H171" s="7" t="str">
        <f t="shared" si="17"/>
        <v/>
      </c>
    </row>
    <row r="172" spans="1:8" x14ac:dyDescent="0.2">
      <c r="A172" s="4" t="str">
        <f>IF('A2'!D169="","",('A2'!D169))</f>
        <v/>
      </c>
      <c r="B172" s="4" t="str">
        <f>IF('A2'!E169="","",('A2'!E169))</f>
        <v/>
      </c>
      <c r="C172" s="10" t="str">
        <f t="shared" si="12"/>
        <v/>
      </c>
      <c r="D172" s="4" t="str">
        <f t="shared" si="13"/>
        <v/>
      </c>
      <c r="E172" s="8" t="str">
        <f t="shared" si="15"/>
        <v/>
      </c>
      <c r="F172" s="8" t="str">
        <f t="shared" si="16"/>
        <v/>
      </c>
      <c r="G172" s="8" t="str">
        <f t="shared" si="14"/>
        <v/>
      </c>
      <c r="H172" s="7" t="str">
        <f t="shared" si="17"/>
        <v/>
      </c>
    </row>
    <row r="173" spans="1:8" x14ac:dyDescent="0.2">
      <c r="A173" s="4" t="str">
        <f>IF('A2'!D170="","",('A2'!D170))</f>
        <v/>
      </c>
      <c r="B173" s="4" t="str">
        <f>IF('A2'!E170="","",('A2'!E170))</f>
        <v/>
      </c>
      <c r="C173" s="10" t="str">
        <f t="shared" si="12"/>
        <v/>
      </c>
      <c r="D173" s="4" t="str">
        <f t="shared" si="13"/>
        <v/>
      </c>
      <c r="E173" s="8" t="str">
        <f t="shared" si="15"/>
        <v/>
      </c>
      <c r="F173" s="8" t="str">
        <f t="shared" si="16"/>
        <v/>
      </c>
      <c r="G173" s="8" t="str">
        <f t="shared" si="14"/>
        <v/>
      </c>
      <c r="H173" s="7" t="str">
        <f t="shared" si="17"/>
        <v/>
      </c>
    </row>
    <row r="174" spans="1:8" x14ac:dyDescent="0.2">
      <c r="A174" s="4" t="str">
        <f>IF('A2'!D171="","",('A2'!D171))</f>
        <v/>
      </c>
      <c r="B174" s="4" t="str">
        <f>IF('A2'!E171="","",('A2'!E171))</f>
        <v/>
      </c>
      <c r="C174" s="10" t="str">
        <f t="shared" si="12"/>
        <v/>
      </c>
      <c r="D174" s="4" t="str">
        <f t="shared" si="13"/>
        <v/>
      </c>
      <c r="E174" s="8" t="str">
        <f t="shared" si="15"/>
        <v/>
      </c>
      <c r="F174" s="8" t="str">
        <f t="shared" si="16"/>
        <v/>
      </c>
      <c r="G174" s="8" t="str">
        <f t="shared" si="14"/>
        <v/>
      </c>
      <c r="H174" s="7" t="str">
        <f t="shared" si="17"/>
        <v/>
      </c>
    </row>
    <row r="175" spans="1:8" x14ac:dyDescent="0.2">
      <c r="A175" s="4" t="str">
        <f>IF('A2'!D172="","",('A2'!D172))</f>
        <v/>
      </c>
      <c r="B175" s="4" t="str">
        <f>IF('A2'!E172="","",('A2'!E172))</f>
        <v/>
      </c>
      <c r="C175" s="10" t="str">
        <f t="shared" si="12"/>
        <v/>
      </c>
      <c r="D175" s="4" t="str">
        <f t="shared" si="13"/>
        <v/>
      </c>
      <c r="E175" s="8" t="str">
        <f t="shared" si="15"/>
        <v/>
      </c>
      <c r="F175" s="8" t="str">
        <f t="shared" si="16"/>
        <v/>
      </c>
      <c r="G175" s="8" t="str">
        <f t="shared" si="14"/>
        <v/>
      </c>
      <c r="H175" s="7" t="str">
        <f t="shared" si="17"/>
        <v/>
      </c>
    </row>
    <row r="176" spans="1:8" x14ac:dyDescent="0.2">
      <c r="A176" s="4" t="str">
        <f>IF('A2'!D173="","",('A2'!D173))</f>
        <v/>
      </c>
      <c r="B176" s="4" t="str">
        <f>IF('A2'!E173="","",('A2'!E173))</f>
        <v/>
      </c>
      <c r="C176" s="10" t="str">
        <f t="shared" si="12"/>
        <v/>
      </c>
      <c r="D176" s="4" t="str">
        <f t="shared" si="13"/>
        <v/>
      </c>
      <c r="E176" s="8" t="str">
        <f t="shared" si="15"/>
        <v/>
      </c>
      <c r="F176" s="8" t="str">
        <f t="shared" si="16"/>
        <v/>
      </c>
      <c r="G176" s="8" t="str">
        <f t="shared" si="14"/>
        <v/>
      </c>
      <c r="H176" s="7" t="str">
        <f t="shared" si="17"/>
        <v/>
      </c>
    </row>
    <row r="177" spans="1:8" x14ac:dyDescent="0.2">
      <c r="A177" s="4" t="str">
        <f>IF('A2'!D174="","",('A2'!D174))</f>
        <v/>
      </c>
      <c r="B177" s="4" t="str">
        <f>IF('A2'!E174="","",('A2'!E174))</f>
        <v/>
      </c>
      <c r="C177" s="10" t="str">
        <f t="shared" si="12"/>
        <v/>
      </c>
      <c r="D177" s="4" t="str">
        <f t="shared" si="13"/>
        <v/>
      </c>
      <c r="E177" s="8" t="str">
        <f t="shared" si="15"/>
        <v/>
      </c>
      <c r="F177" s="8" t="str">
        <f t="shared" si="16"/>
        <v/>
      </c>
      <c r="G177" s="8" t="str">
        <f t="shared" si="14"/>
        <v/>
      </c>
      <c r="H177" s="7" t="str">
        <f t="shared" si="17"/>
        <v/>
      </c>
    </row>
    <row r="178" spans="1:8" x14ac:dyDescent="0.2">
      <c r="A178" s="4" t="str">
        <f>IF('A2'!D175="","",('A2'!D175))</f>
        <v/>
      </c>
      <c r="B178" s="4" t="str">
        <f>IF('A2'!E175="","",('A2'!E175))</f>
        <v/>
      </c>
      <c r="C178" s="10" t="str">
        <f t="shared" si="12"/>
        <v/>
      </c>
      <c r="D178" s="4" t="str">
        <f t="shared" si="13"/>
        <v/>
      </c>
      <c r="E178" s="8" t="str">
        <f t="shared" si="15"/>
        <v/>
      </c>
      <c r="F178" s="8" t="str">
        <f t="shared" si="16"/>
        <v/>
      </c>
      <c r="G178" s="8" t="str">
        <f t="shared" si="14"/>
        <v/>
      </c>
      <c r="H178" s="7" t="str">
        <f t="shared" si="17"/>
        <v/>
      </c>
    </row>
    <row r="179" spans="1:8" x14ac:dyDescent="0.2">
      <c r="A179" s="4" t="str">
        <f>IF('A2'!D176="","",('A2'!D176))</f>
        <v/>
      </c>
      <c r="B179" s="4" t="str">
        <f>IF('A2'!E176="","",('A2'!E176))</f>
        <v/>
      </c>
      <c r="C179" s="10" t="str">
        <f t="shared" si="12"/>
        <v/>
      </c>
      <c r="D179" s="4" t="str">
        <f t="shared" si="13"/>
        <v/>
      </c>
      <c r="E179" s="8" t="str">
        <f t="shared" si="15"/>
        <v/>
      </c>
      <c r="F179" s="8" t="str">
        <f t="shared" si="16"/>
        <v/>
      </c>
      <c r="G179" s="8" t="str">
        <f t="shared" si="14"/>
        <v/>
      </c>
      <c r="H179" s="7" t="str">
        <f t="shared" si="17"/>
        <v/>
      </c>
    </row>
    <row r="180" spans="1:8" x14ac:dyDescent="0.2">
      <c r="A180" s="4" t="str">
        <f>IF('A2'!D177="","",('A2'!D177))</f>
        <v/>
      </c>
      <c r="B180" s="4" t="str">
        <f>IF('A2'!E177="","",('A2'!E177))</f>
        <v/>
      </c>
      <c r="C180" s="10" t="str">
        <f t="shared" si="12"/>
        <v/>
      </c>
      <c r="D180" s="4" t="str">
        <f t="shared" si="13"/>
        <v/>
      </c>
      <c r="E180" s="8" t="str">
        <f t="shared" si="15"/>
        <v/>
      </c>
      <c r="F180" s="8" t="str">
        <f t="shared" si="16"/>
        <v/>
      </c>
      <c r="G180" s="8" t="str">
        <f t="shared" si="14"/>
        <v/>
      </c>
      <c r="H180" s="7" t="str">
        <f t="shared" si="17"/>
        <v/>
      </c>
    </row>
    <row r="181" spans="1:8" x14ac:dyDescent="0.2">
      <c r="A181" s="4" t="str">
        <f>IF('A2'!D178="","",('A2'!D178))</f>
        <v/>
      </c>
      <c r="B181" s="4" t="str">
        <f>IF('A2'!E178="","",('A2'!E178))</f>
        <v/>
      </c>
      <c r="C181" s="10" t="str">
        <f t="shared" si="12"/>
        <v/>
      </c>
      <c r="D181" s="4" t="str">
        <f t="shared" si="13"/>
        <v/>
      </c>
      <c r="E181" s="8" t="str">
        <f t="shared" si="15"/>
        <v/>
      </c>
      <c r="F181" s="8" t="str">
        <f t="shared" si="16"/>
        <v/>
      </c>
      <c r="G181" s="8" t="str">
        <f t="shared" si="14"/>
        <v/>
      </c>
      <c r="H181" s="7" t="str">
        <f t="shared" si="17"/>
        <v/>
      </c>
    </row>
    <row r="182" spans="1:8" x14ac:dyDescent="0.2">
      <c r="A182" s="4" t="str">
        <f>IF('A2'!D179="","",('A2'!D179))</f>
        <v/>
      </c>
      <c r="B182" s="4" t="str">
        <f>IF('A2'!E179="","",('A2'!E179))</f>
        <v/>
      </c>
      <c r="C182" s="10" t="str">
        <f t="shared" si="12"/>
        <v/>
      </c>
      <c r="D182" s="4" t="str">
        <f t="shared" si="13"/>
        <v/>
      </c>
      <c r="E182" s="8" t="str">
        <f t="shared" si="15"/>
        <v/>
      </c>
      <c r="F182" s="8" t="str">
        <f t="shared" si="16"/>
        <v/>
      </c>
      <c r="G182" s="8" t="str">
        <f t="shared" si="14"/>
        <v/>
      </c>
      <c r="H182" s="7" t="str">
        <f t="shared" si="17"/>
        <v/>
      </c>
    </row>
    <row r="183" spans="1:8" x14ac:dyDescent="0.2">
      <c r="A183" s="4" t="str">
        <f>IF('A2'!D180="","",('A2'!D180))</f>
        <v/>
      </c>
      <c r="B183" s="4" t="str">
        <f>IF('A2'!E180="","",('A2'!E180))</f>
        <v/>
      </c>
      <c r="C183" s="10" t="str">
        <f t="shared" si="12"/>
        <v/>
      </c>
      <c r="D183" s="4" t="str">
        <f t="shared" si="13"/>
        <v/>
      </c>
      <c r="E183" s="8" t="str">
        <f t="shared" si="15"/>
        <v/>
      </c>
      <c r="F183" s="8" t="str">
        <f t="shared" si="16"/>
        <v/>
      </c>
      <c r="G183" s="8" t="str">
        <f t="shared" si="14"/>
        <v/>
      </c>
      <c r="H183" s="7" t="str">
        <f t="shared" si="17"/>
        <v/>
      </c>
    </row>
    <row r="184" spans="1:8" x14ac:dyDescent="0.2">
      <c r="A184" s="4" t="str">
        <f>IF('A2'!D181="","",('A2'!D181))</f>
        <v/>
      </c>
      <c r="B184" s="4" t="str">
        <f>IF('A2'!E181="","",('A2'!E181))</f>
        <v/>
      </c>
      <c r="C184" s="10" t="str">
        <f t="shared" si="12"/>
        <v/>
      </c>
      <c r="D184" s="4" t="str">
        <f t="shared" si="13"/>
        <v/>
      </c>
      <c r="E184" s="8" t="str">
        <f t="shared" si="15"/>
        <v/>
      </c>
      <c r="F184" s="8" t="str">
        <f t="shared" si="16"/>
        <v/>
      </c>
      <c r="G184" s="8" t="str">
        <f t="shared" si="14"/>
        <v/>
      </c>
      <c r="H184" s="7" t="str">
        <f t="shared" si="17"/>
        <v/>
      </c>
    </row>
    <row r="185" spans="1:8" x14ac:dyDescent="0.2">
      <c r="A185" s="4" t="str">
        <f>IF('A2'!D182="","",('A2'!D182))</f>
        <v/>
      </c>
      <c r="B185" s="4" t="str">
        <f>IF('A2'!E182="","",('A2'!E182))</f>
        <v/>
      </c>
      <c r="C185" s="10" t="str">
        <f t="shared" si="12"/>
        <v/>
      </c>
      <c r="D185" s="4" t="str">
        <f t="shared" si="13"/>
        <v/>
      </c>
      <c r="E185" s="8" t="str">
        <f t="shared" si="15"/>
        <v/>
      </c>
      <c r="F185" s="8" t="str">
        <f t="shared" si="16"/>
        <v/>
      </c>
      <c r="G185" s="8" t="str">
        <f t="shared" si="14"/>
        <v/>
      </c>
      <c r="H185" s="7" t="str">
        <f t="shared" si="17"/>
        <v/>
      </c>
    </row>
    <row r="186" spans="1:8" x14ac:dyDescent="0.2">
      <c r="A186" s="4" t="str">
        <f>IF('A2'!D183="","",('A2'!D183))</f>
        <v/>
      </c>
      <c r="B186" s="4" t="str">
        <f>IF('A2'!E183="","",('A2'!E183))</f>
        <v/>
      </c>
      <c r="C186" s="10" t="str">
        <f t="shared" si="12"/>
        <v/>
      </c>
      <c r="D186" s="4" t="str">
        <f t="shared" si="13"/>
        <v/>
      </c>
      <c r="E186" s="8" t="str">
        <f t="shared" si="15"/>
        <v/>
      </c>
      <c r="F186" s="8" t="str">
        <f t="shared" si="16"/>
        <v/>
      </c>
      <c r="G186" s="25" t="str">
        <f t="shared" si="14"/>
        <v/>
      </c>
      <c r="H186" s="7" t="str">
        <f t="shared" si="17"/>
        <v/>
      </c>
    </row>
    <row r="187" spans="1:8" x14ac:dyDescent="0.2">
      <c r="A187" s="4" t="str">
        <f>IF('A2'!D184="","",('A2'!D184))</f>
        <v/>
      </c>
      <c r="B187" s="4" t="str">
        <f>IF('A2'!E184="","",('A2'!E184))</f>
        <v/>
      </c>
      <c r="C187" s="10" t="str">
        <f t="shared" si="12"/>
        <v/>
      </c>
      <c r="D187" s="4" t="str">
        <f t="shared" si="13"/>
        <v/>
      </c>
      <c r="E187" s="8" t="str">
        <f t="shared" si="15"/>
        <v/>
      </c>
      <c r="F187" s="8" t="str">
        <f t="shared" si="16"/>
        <v/>
      </c>
      <c r="G187" s="25" t="str">
        <f t="shared" si="14"/>
        <v/>
      </c>
      <c r="H187" s="7" t="str">
        <f t="shared" si="17"/>
        <v/>
      </c>
    </row>
    <row r="188" spans="1:8" x14ac:dyDescent="0.2">
      <c r="A188" s="4" t="str">
        <f>IF('A2'!D185="","",('A2'!D185))</f>
        <v/>
      </c>
      <c r="B188" s="4" t="str">
        <f>IF('A2'!E185="","",('A2'!E185))</f>
        <v/>
      </c>
      <c r="C188" s="10" t="str">
        <f t="shared" si="12"/>
        <v/>
      </c>
      <c r="D188" s="4" t="str">
        <f t="shared" si="13"/>
        <v/>
      </c>
      <c r="E188" s="8" t="str">
        <f t="shared" si="15"/>
        <v/>
      </c>
      <c r="F188" s="8" t="str">
        <f t="shared" si="16"/>
        <v/>
      </c>
      <c r="G188" s="25" t="str">
        <f t="shared" si="14"/>
        <v/>
      </c>
      <c r="H188" s="7" t="str">
        <f t="shared" si="17"/>
        <v/>
      </c>
    </row>
    <row r="189" spans="1:8" x14ac:dyDescent="0.2">
      <c r="A189" s="4" t="str">
        <f>IF('A2'!D186="","",('A2'!D186))</f>
        <v/>
      </c>
      <c r="B189" s="4" t="str">
        <f>IF('A2'!E186="","",('A2'!E186))</f>
        <v/>
      </c>
      <c r="C189" s="10" t="str">
        <f t="shared" si="12"/>
        <v/>
      </c>
      <c r="D189" s="4" t="str">
        <f t="shared" si="13"/>
        <v/>
      </c>
      <c r="E189" s="8" t="str">
        <f t="shared" si="15"/>
        <v/>
      </c>
      <c r="F189" s="8" t="str">
        <f t="shared" si="16"/>
        <v/>
      </c>
      <c r="G189" s="25" t="str">
        <f t="shared" si="14"/>
        <v/>
      </c>
      <c r="H189" s="7" t="str">
        <f t="shared" si="17"/>
        <v/>
      </c>
    </row>
    <row r="190" spans="1:8" x14ac:dyDescent="0.2">
      <c r="A190" s="4" t="str">
        <f>IF('A2'!D187="","",('A2'!D187))</f>
        <v/>
      </c>
      <c r="B190" s="4" t="str">
        <f>IF('A2'!E187="","",('A2'!E187))</f>
        <v/>
      </c>
      <c r="C190" s="10" t="str">
        <f t="shared" si="12"/>
        <v/>
      </c>
      <c r="D190" s="4" t="str">
        <f t="shared" si="13"/>
        <v/>
      </c>
      <c r="E190" s="8" t="str">
        <f t="shared" si="15"/>
        <v/>
      </c>
      <c r="F190" s="8" t="str">
        <f t="shared" si="16"/>
        <v/>
      </c>
      <c r="G190" s="25" t="str">
        <f t="shared" si="14"/>
        <v/>
      </c>
      <c r="H190" s="7" t="str">
        <f t="shared" si="17"/>
        <v/>
      </c>
    </row>
    <row r="191" spans="1:8" x14ac:dyDescent="0.2">
      <c r="A191" s="4" t="str">
        <f>IF('A2'!D188="","",('A2'!D188))</f>
        <v/>
      </c>
      <c r="B191" s="4" t="str">
        <f>IF('A2'!E188="","",('A2'!E188))</f>
        <v/>
      </c>
      <c r="C191" s="10" t="str">
        <f t="shared" si="12"/>
        <v/>
      </c>
      <c r="D191" s="4" t="str">
        <f t="shared" si="13"/>
        <v/>
      </c>
      <c r="E191" s="8" t="str">
        <f t="shared" si="15"/>
        <v/>
      </c>
      <c r="F191" s="8" t="str">
        <f t="shared" si="16"/>
        <v/>
      </c>
      <c r="G191" s="25" t="str">
        <f t="shared" si="14"/>
        <v/>
      </c>
      <c r="H191" s="7" t="str">
        <f t="shared" si="17"/>
        <v/>
      </c>
    </row>
    <row r="192" spans="1:8" x14ac:dyDescent="0.2">
      <c r="A192" s="4" t="str">
        <f>IF('A2'!D189="","",('A2'!D189))</f>
        <v/>
      </c>
      <c r="B192" s="4" t="str">
        <f>IF('A2'!E189="","",('A2'!E189))</f>
        <v/>
      </c>
      <c r="C192" s="10" t="str">
        <f t="shared" si="12"/>
        <v/>
      </c>
      <c r="D192" s="4" t="str">
        <f t="shared" si="13"/>
        <v/>
      </c>
      <c r="E192" s="8" t="str">
        <f t="shared" si="15"/>
        <v/>
      </c>
      <c r="F192" s="8" t="str">
        <f t="shared" si="16"/>
        <v/>
      </c>
      <c r="G192" s="25" t="str">
        <f t="shared" si="14"/>
        <v/>
      </c>
      <c r="H192" s="7" t="str">
        <f t="shared" si="17"/>
        <v/>
      </c>
    </row>
    <row r="193" spans="1:8" x14ac:dyDescent="0.2">
      <c r="A193" s="4" t="str">
        <f>IF('A2'!D190="","",('A2'!D190))</f>
        <v/>
      </c>
      <c r="B193" s="4" t="str">
        <f>IF('A2'!E190="","",('A2'!E190))</f>
        <v/>
      </c>
      <c r="C193" s="10" t="str">
        <f t="shared" si="12"/>
        <v/>
      </c>
      <c r="D193" s="4" t="str">
        <f t="shared" si="13"/>
        <v/>
      </c>
      <c r="E193" s="8" t="str">
        <f t="shared" si="15"/>
        <v/>
      </c>
      <c r="F193" s="8" t="str">
        <f t="shared" si="16"/>
        <v/>
      </c>
      <c r="G193" s="25" t="str">
        <f t="shared" si="14"/>
        <v/>
      </c>
      <c r="H193" s="7" t="str">
        <f t="shared" si="17"/>
        <v/>
      </c>
    </row>
  </sheetData>
  <mergeCells count="2">
    <mergeCell ref="A1:B1"/>
    <mergeCell ref="J3:L3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49"/>
  <sheetViews>
    <sheetView workbookViewId="0">
      <selection activeCell="F2" sqref="F2"/>
    </sheetView>
  </sheetViews>
  <sheetFormatPr defaultColWidth="9.140625" defaultRowHeight="12.75" x14ac:dyDescent="0.2"/>
  <cols>
    <col min="1" max="1" width="11.5703125" customWidth="1"/>
    <col min="3" max="3" width="10.5703125" bestFit="1" customWidth="1"/>
    <col min="4" max="4" width="12.42578125" customWidth="1"/>
    <col min="5" max="5" width="12.5703125" customWidth="1"/>
    <col min="6" max="6" width="10.85546875" bestFit="1" customWidth="1"/>
  </cols>
  <sheetData>
    <row r="1" spans="1:6" x14ac:dyDescent="0.2">
      <c r="A1" s="15" t="s">
        <v>49</v>
      </c>
    </row>
    <row r="2" spans="1:6" x14ac:dyDescent="0.2">
      <c r="E2" s="18" t="s">
        <v>50</v>
      </c>
      <c r="F2" s="19">
        <f>1.8945</f>
        <v>1.8945000000000001</v>
      </c>
    </row>
    <row r="3" spans="1:6" ht="15" thickBot="1" x14ac:dyDescent="0.25">
      <c r="A3" s="16" t="s">
        <v>42</v>
      </c>
      <c r="B3" s="16" t="s">
        <v>34</v>
      </c>
      <c r="C3" s="16" t="s">
        <v>51</v>
      </c>
      <c r="D3" s="18"/>
      <c r="E3" s="18" t="s">
        <v>52</v>
      </c>
      <c r="F3" s="18">
        <f>-0.325</f>
        <v>-0.32500000000000001</v>
      </c>
    </row>
    <row r="4" spans="1:6" ht="25.5" customHeight="1" x14ac:dyDescent="0.2">
      <c r="A4" s="20">
        <v>50</v>
      </c>
      <c r="B4" s="20">
        <v>0.49</v>
      </c>
      <c r="C4" s="24">
        <f t="shared" ref="C4:C41" si="0">$F$2*A4^$F$3</f>
        <v>0.53128720657627437</v>
      </c>
      <c r="D4" s="3"/>
    </row>
    <row r="5" spans="1:6" x14ac:dyDescent="0.2">
      <c r="A5" s="20">
        <v>60</v>
      </c>
      <c r="B5" s="20">
        <v>0.48</v>
      </c>
      <c r="C5" s="24">
        <f t="shared" si="0"/>
        <v>0.50072059341365149</v>
      </c>
      <c r="D5" s="3"/>
    </row>
    <row r="6" spans="1:6" x14ac:dyDescent="0.2">
      <c r="A6" s="20">
        <v>70</v>
      </c>
      <c r="B6" s="20">
        <v>0.47</v>
      </c>
      <c r="C6" s="24">
        <f t="shared" si="0"/>
        <v>0.47625302436460137</v>
      </c>
      <c r="D6" s="3"/>
    </row>
    <row r="7" spans="1:6" x14ac:dyDescent="0.2">
      <c r="A7" s="20">
        <v>80</v>
      </c>
      <c r="B7" s="20">
        <v>0.46</v>
      </c>
      <c r="C7" s="24">
        <f t="shared" si="0"/>
        <v>0.4560267974792826</v>
      </c>
      <c r="D7" s="3"/>
    </row>
    <row r="8" spans="1:6" x14ac:dyDescent="0.2">
      <c r="A8" s="20">
        <v>90</v>
      </c>
      <c r="B8" s="20">
        <v>0.45</v>
      </c>
      <c r="C8" s="24">
        <f t="shared" si="0"/>
        <v>0.43890021545919267</v>
      </c>
      <c r="D8" s="3"/>
    </row>
    <row r="9" spans="1:6" x14ac:dyDescent="0.2">
      <c r="A9" s="20">
        <v>100</v>
      </c>
      <c r="B9" s="20">
        <v>0.45</v>
      </c>
      <c r="C9" s="24">
        <f t="shared" si="0"/>
        <v>0.42412571970177187</v>
      </c>
      <c r="D9" s="3"/>
    </row>
    <row r="10" spans="1:6" x14ac:dyDescent="0.2">
      <c r="A10" s="20">
        <v>110</v>
      </c>
      <c r="B10" s="20">
        <v>0.45</v>
      </c>
      <c r="C10" s="24">
        <f t="shared" si="0"/>
        <v>0.41118947236010761</v>
      </c>
      <c r="D10" s="3"/>
    </row>
    <row r="11" spans="1:6" x14ac:dyDescent="0.2">
      <c r="A11" s="20">
        <v>120</v>
      </c>
      <c r="B11" s="20">
        <v>0.44</v>
      </c>
      <c r="C11" s="24">
        <f t="shared" si="0"/>
        <v>0.39972444173766214</v>
      </c>
      <c r="D11" s="3"/>
    </row>
    <row r="12" spans="1:6" x14ac:dyDescent="0.2">
      <c r="A12" s="20">
        <v>130</v>
      </c>
      <c r="B12" s="20">
        <v>0.43</v>
      </c>
      <c r="C12" s="24">
        <f t="shared" si="0"/>
        <v>0.38946014401733359</v>
      </c>
    </row>
    <row r="13" spans="1:6" x14ac:dyDescent="0.2">
      <c r="A13" s="20">
        <v>140</v>
      </c>
      <c r="B13" s="20">
        <v>0.42</v>
      </c>
      <c r="C13" s="24">
        <f t="shared" si="0"/>
        <v>0.38019202084773568</v>
      </c>
    </row>
    <row r="14" spans="1:6" x14ac:dyDescent="0.2">
      <c r="A14" s="20">
        <v>150</v>
      </c>
      <c r="B14" s="20">
        <v>0.38</v>
      </c>
      <c r="C14" s="24">
        <f t="shared" si="0"/>
        <v>0.37176196107658993</v>
      </c>
    </row>
    <row r="15" spans="1:6" x14ac:dyDescent="0.2">
      <c r="A15" s="20">
        <v>200</v>
      </c>
      <c r="B15" s="20">
        <v>0.36</v>
      </c>
      <c r="C15" s="24">
        <f t="shared" si="0"/>
        <v>0.33857887765027733</v>
      </c>
    </row>
    <row r="16" spans="1:6" x14ac:dyDescent="0.2">
      <c r="A16" s="20">
        <v>250</v>
      </c>
      <c r="B16" s="20">
        <v>0.32</v>
      </c>
      <c r="C16" s="24">
        <f t="shared" si="0"/>
        <v>0.31489379780530524</v>
      </c>
    </row>
    <row r="17" spans="1:3" x14ac:dyDescent="0.2">
      <c r="A17" s="20">
        <v>300</v>
      </c>
      <c r="B17" s="20">
        <v>0.3</v>
      </c>
      <c r="C17" s="24">
        <f t="shared" si="0"/>
        <v>0.29677697363622535</v>
      </c>
    </row>
    <row r="18" spans="1:3" x14ac:dyDescent="0.2">
      <c r="A18" s="20">
        <v>350</v>
      </c>
      <c r="B18" s="20">
        <v>0.28000000000000003</v>
      </c>
      <c r="C18" s="24">
        <f t="shared" si="0"/>
        <v>0.28227505142626019</v>
      </c>
    </row>
    <row r="19" spans="1:3" x14ac:dyDescent="0.2">
      <c r="A19" s="20">
        <v>400</v>
      </c>
      <c r="B19" s="20">
        <v>0.26</v>
      </c>
      <c r="C19" s="24">
        <f t="shared" si="0"/>
        <v>0.27028697168266197</v>
      </c>
    </row>
    <row r="20" spans="1:3" x14ac:dyDescent="0.2">
      <c r="A20" s="20">
        <v>450</v>
      </c>
      <c r="B20" s="20">
        <v>0.23</v>
      </c>
      <c r="C20" s="24">
        <f t="shared" si="0"/>
        <v>0.26013605069496476</v>
      </c>
    </row>
    <row r="21" spans="1:3" x14ac:dyDescent="0.2">
      <c r="A21" s="20">
        <v>500</v>
      </c>
      <c r="B21" s="20">
        <v>0.22</v>
      </c>
      <c r="C21" s="24">
        <f t="shared" si="0"/>
        <v>0.25137921066169239</v>
      </c>
    </row>
    <row r="22" spans="1:3" x14ac:dyDescent="0.2">
      <c r="A22" s="20">
        <v>550</v>
      </c>
      <c r="B22" s="20">
        <v>0.21</v>
      </c>
      <c r="C22" s="24">
        <f t="shared" si="0"/>
        <v>0.24371190001625789</v>
      </c>
    </row>
    <row r="23" spans="1:3" x14ac:dyDescent="0.2">
      <c r="A23" s="20">
        <v>600</v>
      </c>
      <c r="B23" s="20">
        <v>0.2</v>
      </c>
      <c r="C23" s="24">
        <f t="shared" si="0"/>
        <v>0.23691657916160874</v>
      </c>
    </row>
    <row r="24" spans="1:3" x14ac:dyDescent="0.2">
      <c r="A24" s="20">
        <v>650</v>
      </c>
      <c r="B24" s="20">
        <v>0.2</v>
      </c>
      <c r="C24" s="24">
        <f t="shared" si="0"/>
        <v>0.23083293240529529</v>
      </c>
    </row>
    <row r="25" spans="1:3" x14ac:dyDescent="0.2">
      <c r="A25" s="20">
        <v>700</v>
      </c>
      <c r="B25" s="20">
        <v>0.2</v>
      </c>
      <c r="C25" s="24">
        <f t="shared" si="0"/>
        <v>0.22533971806232383</v>
      </c>
    </row>
    <row r="26" spans="1:3" x14ac:dyDescent="0.2">
      <c r="A26" s="20">
        <v>750</v>
      </c>
      <c r="B26" s="20">
        <v>0.2</v>
      </c>
      <c r="C26" s="24">
        <f t="shared" si="0"/>
        <v>0.22034322369128775</v>
      </c>
    </row>
    <row r="27" spans="1:3" x14ac:dyDescent="0.2">
      <c r="A27" s="20">
        <v>800</v>
      </c>
      <c r="B27" s="20">
        <v>0.2</v>
      </c>
      <c r="C27" s="24">
        <f t="shared" si="0"/>
        <v>0.21576965334749462</v>
      </c>
    </row>
    <row r="28" spans="1:3" x14ac:dyDescent="0.2">
      <c r="A28" s="20">
        <v>850</v>
      </c>
      <c r="B28" s="20">
        <v>0.2</v>
      </c>
      <c r="C28" s="24">
        <f t="shared" si="0"/>
        <v>0.21155995148474027</v>
      </c>
    </row>
    <row r="29" spans="1:3" x14ac:dyDescent="0.2">
      <c r="A29" s="20">
        <v>900</v>
      </c>
      <c r="B29" s="20">
        <v>0.2</v>
      </c>
      <c r="C29" s="24">
        <f t="shared" si="0"/>
        <v>0.20766618950298202</v>
      </c>
    </row>
    <row r="30" spans="1:3" x14ac:dyDescent="0.2">
      <c r="A30" s="20">
        <v>950</v>
      </c>
      <c r="B30" s="20">
        <v>0.2</v>
      </c>
      <c r="C30" s="24">
        <f t="shared" si="0"/>
        <v>0.20404898457088169</v>
      </c>
    </row>
    <row r="31" spans="1:3" x14ac:dyDescent="0.2">
      <c r="A31" s="20">
        <v>1000</v>
      </c>
      <c r="B31" s="20">
        <v>0.2</v>
      </c>
      <c r="C31" s="24">
        <f t="shared" si="0"/>
        <v>0.20067561823483737</v>
      </c>
    </row>
    <row r="32" spans="1:3" x14ac:dyDescent="0.2">
      <c r="A32" s="20">
        <v>1050</v>
      </c>
      <c r="B32" s="20">
        <v>0.2</v>
      </c>
      <c r="C32" s="24">
        <f t="shared" si="0"/>
        <v>0.19751864035550817</v>
      </c>
    </row>
    <row r="33" spans="1:4" x14ac:dyDescent="0.2">
      <c r="A33" s="20">
        <v>1100</v>
      </c>
      <c r="B33" s="20">
        <v>0.2</v>
      </c>
      <c r="C33" s="24">
        <f t="shared" si="0"/>
        <v>0.19455481651889181</v>
      </c>
    </row>
    <row r="34" spans="1:4" x14ac:dyDescent="0.2">
      <c r="A34" s="20">
        <v>1150</v>
      </c>
      <c r="B34" s="20">
        <v>0.2</v>
      </c>
      <c r="C34" s="24">
        <f t="shared" si="0"/>
        <v>0.19176432296946291</v>
      </c>
    </row>
    <row r="35" spans="1:4" x14ac:dyDescent="0.2">
      <c r="A35" s="20">
        <v>1200</v>
      </c>
      <c r="B35" s="20">
        <v>0.2</v>
      </c>
      <c r="C35" s="24">
        <f t="shared" si="0"/>
        <v>0.18913012284584982</v>
      </c>
    </row>
    <row r="36" spans="1:4" x14ac:dyDescent="0.2">
      <c r="A36" s="20">
        <v>1250</v>
      </c>
      <c r="B36" s="20">
        <v>0.2</v>
      </c>
      <c r="C36" s="24">
        <f t="shared" si="0"/>
        <v>0.18663747718535134</v>
      </c>
    </row>
    <row r="37" spans="1:4" x14ac:dyDescent="0.2">
      <c r="A37" s="20">
        <v>1300</v>
      </c>
      <c r="B37" s="20">
        <v>0.2</v>
      </c>
      <c r="C37" s="24">
        <f t="shared" si="0"/>
        <v>0.1842735574571209</v>
      </c>
    </row>
    <row r="38" spans="1:4" x14ac:dyDescent="0.2">
      <c r="A38" s="20">
        <v>1350</v>
      </c>
      <c r="B38" s="20">
        <v>0.2</v>
      </c>
      <c r="C38" s="24">
        <f t="shared" si="0"/>
        <v>0.18202713552296934</v>
      </c>
    </row>
    <row r="39" spans="1:4" x14ac:dyDescent="0.2">
      <c r="A39" s="20">
        <v>1400</v>
      </c>
      <c r="B39" s="20">
        <v>0.2</v>
      </c>
      <c r="C39" s="24">
        <f t="shared" si="0"/>
        <v>0.17988833331121559</v>
      </c>
    </row>
    <row r="40" spans="1:4" x14ac:dyDescent="0.2">
      <c r="A40" s="20">
        <v>1450</v>
      </c>
      <c r="B40" s="20">
        <v>0.2</v>
      </c>
      <c r="C40" s="24">
        <f t="shared" si="0"/>
        <v>0.17784841901913409</v>
      </c>
    </row>
    <row r="41" spans="1:4" x14ac:dyDescent="0.2">
      <c r="A41" s="20">
        <v>1500</v>
      </c>
      <c r="B41" s="20">
        <v>0.2</v>
      </c>
      <c r="C41" s="24">
        <f t="shared" si="0"/>
        <v>0.17589963991737739</v>
      </c>
    </row>
    <row r="44" spans="1:4" ht="39" thickBot="1" x14ac:dyDescent="0.25">
      <c r="A44" s="211" t="s">
        <v>53</v>
      </c>
      <c r="B44" s="211"/>
      <c r="C44" s="17" t="s">
        <v>54</v>
      </c>
      <c r="D44" s="17" t="s">
        <v>55</v>
      </c>
    </row>
    <row r="45" spans="1:4" ht="29.25" customHeight="1" x14ac:dyDescent="0.2">
      <c r="A45" s="212" t="s">
        <v>56</v>
      </c>
      <c r="B45" s="212"/>
      <c r="C45" s="21">
        <v>0.5</v>
      </c>
      <c r="D45" s="22" t="s">
        <v>57</v>
      </c>
    </row>
    <row r="46" spans="1:4" ht="49.7" customHeight="1" x14ac:dyDescent="0.2">
      <c r="A46" s="209" t="s">
        <v>58</v>
      </c>
      <c r="B46" s="209"/>
      <c r="C46" s="23" t="s">
        <v>59</v>
      </c>
      <c r="D46" s="22" t="s">
        <v>60</v>
      </c>
    </row>
    <row r="47" spans="1:4" ht="27.75" customHeight="1" x14ac:dyDescent="0.2">
      <c r="A47" s="209" t="s">
        <v>61</v>
      </c>
      <c r="B47" s="209"/>
      <c r="C47" s="22" t="s">
        <v>62</v>
      </c>
      <c r="D47" s="22" t="s">
        <v>60</v>
      </c>
    </row>
    <row r="48" spans="1:4" ht="29.25" customHeight="1" x14ac:dyDescent="0.2">
      <c r="A48" s="209" t="s">
        <v>63</v>
      </c>
      <c r="B48" s="209"/>
      <c r="C48" s="208" t="s">
        <v>64</v>
      </c>
      <c r="D48" s="208"/>
    </row>
    <row r="49" spans="1:4" x14ac:dyDescent="0.2">
      <c r="A49" s="209" t="s">
        <v>65</v>
      </c>
      <c r="B49" s="209"/>
      <c r="C49" s="210" t="s">
        <v>66</v>
      </c>
      <c r="D49" s="210"/>
    </row>
  </sheetData>
  <mergeCells count="8">
    <mergeCell ref="C48:D48"/>
    <mergeCell ref="A49:B49"/>
    <mergeCell ref="C49:D49"/>
    <mergeCell ref="A44:B44"/>
    <mergeCell ref="A45:B45"/>
    <mergeCell ref="A46:B46"/>
    <mergeCell ref="A47:B47"/>
    <mergeCell ref="A48:B48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N42"/>
  <sheetViews>
    <sheetView zoomScale="89" zoomScaleNormal="89" workbookViewId="0">
      <selection activeCell="A6" sqref="A6:B8"/>
    </sheetView>
  </sheetViews>
  <sheetFormatPr defaultColWidth="11.42578125" defaultRowHeight="12.75" x14ac:dyDescent="0.2"/>
  <cols>
    <col min="1" max="1" width="11.85546875" bestFit="1" customWidth="1"/>
    <col min="2" max="2" width="8" bestFit="1" customWidth="1"/>
    <col min="3" max="4" width="8.42578125" bestFit="1" customWidth="1"/>
    <col min="5" max="5" width="8" bestFit="1" customWidth="1"/>
    <col min="9" max="9" width="15.42578125" customWidth="1"/>
    <col min="10" max="10" width="14.42578125" customWidth="1"/>
    <col min="13" max="14" width="13.7109375" bestFit="1" customWidth="1"/>
  </cols>
  <sheetData>
    <row r="1" spans="1:13" ht="53.25" customHeight="1" x14ac:dyDescent="0.25">
      <c r="A1" s="132" t="str">
        <f>'A1'!A1</f>
        <v>L01</v>
      </c>
      <c r="B1" s="213" t="s">
        <v>67</v>
      </c>
      <c r="C1" s="213"/>
      <c r="D1" s="213"/>
      <c r="E1" s="213"/>
      <c r="F1" s="213"/>
      <c r="G1" s="213"/>
      <c r="H1" s="213"/>
      <c r="I1" s="213"/>
      <c r="J1" s="134"/>
      <c r="K1" s="107"/>
      <c r="L1" s="107"/>
      <c r="M1" s="107"/>
    </row>
    <row r="2" spans="1:13" ht="15.75" thickBot="1" x14ac:dyDescent="0.3">
      <c r="A2" s="135"/>
      <c r="B2" s="135"/>
      <c r="C2" s="135"/>
      <c r="D2" s="135"/>
      <c r="E2" s="135"/>
      <c r="F2" s="135"/>
      <c r="G2" s="135"/>
      <c r="H2" s="135"/>
      <c r="I2" s="135"/>
      <c r="J2" s="107"/>
      <c r="K2" s="107"/>
      <c r="L2" s="107"/>
      <c r="M2" s="107"/>
    </row>
    <row r="3" spans="1:13" ht="15" customHeight="1" thickBot="1" x14ac:dyDescent="0.3">
      <c r="A3" s="214" t="s">
        <v>68</v>
      </c>
      <c r="B3" s="215"/>
      <c r="C3" s="216"/>
      <c r="D3" s="214" t="s">
        <v>69</v>
      </c>
      <c r="E3" s="216"/>
      <c r="F3" s="136" t="s">
        <v>70</v>
      </c>
      <c r="G3" s="137" t="s">
        <v>71</v>
      </c>
      <c r="H3" s="135"/>
      <c r="I3" s="135"/>
      <c r="J3" s="107"/>
      <c r="K3" s="107"/>
      <c r="L3" s="107"/>
      <c r="M3" s="107"/>
    </row>
    <row r="4" spans="1:13" ht="15.75" thickBot="1" x14ac:dyDescent="0.3">
      <c r="A4" s="138" t="s">
        <v>72</v>
      </c>
      <c r="B4" s="139" t="s">
        <v>42</v>
      </c>
      <c r="C4" s="140" t="s">
        <v>73</v>
      </c>
      <c r="D4" s="141" t="s">
        <v>73</v>
      </c>
      <c r="E4" s="142" t="s">
        <v>42</v>
      </c>
      <c r="F4" s="143" t="s">
        <v>34</v>
      </c>
      <c r="G4" s="136" t="s">
        <v>43</v>
      </c>
      <c r="H4" s="135"/>
      <c r="I4" s="135"/>
      <c r="J4" s="107"/>
      <c r="K4" s="107"/>
      <c r="L4" s="107"/>
      <c r="M4" s="107"/>
    </row>
    <row r="5" spans="1:13" ht="15" x14ac:dyDescent="0.25">
      <c r="A5" s="144">
        <v>0.1</v>
      </c>
      <c r="B5" s="144">
        <f>B6</f>
        <v>164.17099999999999</v>
      </c>
      <c r="C5" s="145">
        <v>0</v>
      </c>
      <c r="D5" s="146">
        <v>0</v>
      </c>
      <c r="E5" s="146">
        <v>164.17099999999999</v>
      </c>
      <c r="F5" s="147">
        <v>0.36101335279833263</v>
      </c>
      <c r="G5" s="148">
        <v>352.0106440100617</v>
      </c>
      <c r="H5" s="144"/>
      <c r="I5" s="144"/>
      <c r="J5" s="144"/>
      <c r="K5" s="144"/>
      <c r="L5" s="107"/>
      <c r="M5" s="107"/>
    </row>
    <row r="6" spans="1:13" ht="15" x14ac:dyDescent="0.25">
      <c r="A6" s="164">
        <v>2.44</v>
      </c>
      <c r="B6" s="107">
        <v>164.17099999999999</v>
      </c>
      <c r="C6" s="145">
        <v>2.44</v>
      </c>
      <c r="D6" s="146">
        <v>2.44</v>
      </c>
      <c r="E6" s="146">
        <v>164.17099999999999</v>
      </c>
      <c r="F6" s="147">
        <v>0.36101335279833263</v>
      </c>
      <c r="G6" s="148">
        <v>352.0106440100617</v>
      </c>
      <c r="H6" s="144"/>
      <c r="I6" s="144"/>
      <c r="J6" s="144"/>
      <c r="K6" s="144"/>
      <c r="L6" s="107"/>
      <c r="M6" s="107"/>
    </row>
    <row r="7" spans="1:13" ht="15" x14ac:dyDescent="0.25">
      <c r="A7" s="107">
        <v>5.73</v>
      </c>
      <c r="B7" s="107">
        <v>200.46700000000001</v>
      </c>
      <c r="C7" s="145">
        <v>8.17</v>
      </c>
      <c r="D7" s="146">
        <v>2.44</v>
      </c>
      <c r="E7" s="146">
        <v>200.46700000000001</v>
      </c>
      <c r="F7" s="147">
        <v>0.33832233535526962</v>
      </c>
      <c r="G7" s="148">
        <v>405.54692707197131</v>
      </c>
      <c r="H7" s="144"/>
      <c r="I7" s="144"/>
      <c r="J7" s="144"/>
      <c r="K7" s="144"/>
      <c r="L7" s="107"/>
      <c r="M7" s="107"/>
    </row>
    <row r="8" spans="1:13" ht="15" x14ac:dyDescent="0.25">
      <c r="A8" s="107">
        <v>8.86</v>
      </c>
      <c r="B8" s="107">
        <v>202.071</v>
      </c>
      <c r="C8" s="145">
        <v>17.03</v>
      </c>
      <c r="D8" s="146">
        <v>8.17</v>
      </c>
      <c r="E8" s="146">
        <v>200.46700000000001</v>
      </c>
      <c r="F8" s="147">
        <v>0.33832233535526962</v>
      </c>
      <c r="G8" s="148">
        <v>405.54692707197131</v>
      </c>
      <c r="H8" s="144"/>
      <c r="I8" s="144"/>
      <c r="J8" s="144"/>
      <c r="K8" s="144"/>
      <c r="L8" s="107"/>
      <c r="M8" s="107"/>
    </row>
    <row r="9" spans="1:13" ht="15" x14ac:dyDescent="0.25">
      <c r="A9" s="160">
        <v>9.11</v>
      </c>
      <c r="B9" s="160">
        <v>319.97500000000002</v>
      </c>
      <c r="C9" s="145">
        <v>26.14</v>
      </c>
      <c r="D9" s="146">
        <v>8.17</v>
      </c>
      <c r="E9" s="146">
        <v>202.071</v>
      </c>
      <c r="F9" s="147">
        <v>0.3374471873698261</v>
      </c>
      <c r="G9" s="148">
        <v>407.95944984859466</v>
      </c>
      <c r="H9" s="144"/>
      <c r="I9" s="144"/>
      <c r="J9" s="144"/>
      <c r="K9" s="144"/>
      <c r="L9" s="107"/>
      <c r="M9" s="107"/>
    </row>
    <row r="10" spans="1:13" ht="15" x14ac:dyDescent="0.25">
      <c r="A10" s="160">
        <v>23.86</v>
      </c>
      <c r="B10" s="160">
        <v>470.37200000000001</v>
      </c>
      <c r="C10" s="145">
        <v>50</v>
      </c>
      <c r="D10" s="146">
        <v>17.03</v>
      </c>
      <c r="E10" s="146">
        <v>202.071</v>
      </c>
      <c r="F10" s="147">
        <v>0.3374471873698261</v>
      </c>
      <c r="G10" s="148">
        <v>407.95944984859466</v>
      </c>
      <c r="H10" s="144"/>
      <c r="I10" s="144"/>
      <c r="J10" s="144"/>
      <c r="K10" s="144"/>
      <c r="L10" s="107"/>
      <c r="M10" s="107"/>
    </row>
    <row r="11" spans="1:13" ht="15" x14ac:dyDescent="0.25">
      <c r="A11" s="160"/>
      <c r="B11" s="160"/>
      <c r="C11" s="145"/>
      <c r="D11" s="146">
        <v>17.03</v>
      </c>
      <c r="E11" s="146">
        <v>319.97500000000002</v>
      </c>
      <c r="F11" s="147">
        <v>0.29062427986147543</v>
      </c>
      <c r="G11" s="148">
        <v>588.96711763161557</v>
      </c>
      <c r="H11" s="144"/>
      <c r="I11" s="144"/>
      <c r="J11" s="144"/>
      <c r="K11" s="144"/>
      <c r="L11" s="107"/>
      <c r="M11" s="107"/>
    </row>
    <row r="12" spans="1:13" ht="15" x14ac:dyDescent="0.25">
      <c r="A12" s="160"/>
      <c r="B12" s="160"/>
      <c r="C12" s="145"/>
      <c r="D12" s="146">
        <v>26.14</v>
      </c>
      <c r="E12" s="146">
        <v>319.97500000000002</v>
      </c>
      <c r="F12" s="147">
        <v>0.29062427986147543</v>
      </c>
      <c r="G12" s="148">
        <v>588.96711763161557</v>
      </c>
      <c r="H12" s="144"/>
      <c r="I12" s="144"/>
      <c r="J12" s="144"/>
      <c r="K12" s="144"/>
      <c r="L12" s="107"/>
      <c r="M12" s="107"/>
    </row>
    <row r="13" spans="1:13" ht="15" x14ac:dyDescent="0.25">
      <c r="A13" s="160"/>
      <c r="B13" s="160"/>
      <c r="C13" s="145"/>
      <c r="D13" s="146">
        <v>26.14</v>
      </c>
      <c r="E13" s="146">
        <v>470.37200000000001</v>
      </c>
      <c r="F13" s="147">
        <v>0.25641955056229909</v>
      </c>
      <c r="G13" s="148">
        <v>821.83423568715023</v>
      </c>
      <c r="H13" s="144"/>
      <c r="I13" s="144"/>
      <c r="J13" s="144"/>
      <c r="K13" s="144"/>
      <c r="L13" s="107"/>
      <c r="M13" s="107"/>
    </row>
    <row r="14" spans="1:13" ht="15" x14ac:dyDescent="0.25">
      <c r="A14" s="145"/>
      <c r="B14" s="145"/>
      <c r="C14" s="145"/>
      <c r="D14" s="146">
        <v>50</v>
      </c>
      <c r="E14" s="146">
        <v>470.37200000000001</v>
      </c>
      <c r="F14" s="147">
        <v>0.25641955056229909</v>
      </c>
      <c r="G14" s="148">
        <v>821.83423568715023</v>
      </c>
      <c r="H14" s="144"/>
      <c r="I14" s="144"/>
      <c r="J14" s="144"/>
      <c r="K14" s="144"/>
      <c r="L14" s="107"/>
      <c r="M14" s="107"/>
    </row>
    <row r="29" spans="9:14" ht="15" x14ac:dyDescent="0.25">
      <c r="I29" s="217"/>
      <c r="J29" s="217"/>
      <c r="K29" s="144"/>
      <c r="L29" s="107"/>
      <c r="M29" s="133" t="str">
        <f>IF(L29="","",IF(I29=1,0,IF(AND(J29&gt;1,J29&lt;24),((K29+L29)/2),IF(J29=24,L29))))</f>
        <v/>
      </c>
      <c r="N29" s="133" t="str">
        <f>IF(M29="","",0)</f>
        <v/>
      </c>
    </row>
    <row r="30" spans="9:14" ht="15" x14ac:dyDescent="0.25">
      <c r="I30" s="149"/>
      <c r="J30" s="149"/>
      <c r="K30" s="144"/>
      <c r="L30" s="107"/>
      <c r="M30" s="133" t="str">
        <f>IF(L30="","",IF(I30=1,0,IF(AND(J30&gt;1,J30&lt;24),((K30+L30)/2),IF(J30=24,L30))))</f>
        <v/>
      </c>
      <c r="N30" s="133" t="str">
        <f>IF(M30="","",0)</f>
        <v/>
      </c>
    </row>
    <row r="41" spans="9:10" x14ac:dyDescent="0.2">
      <c r="I41" s="217"/>
      <c r="J41" s="217"/>
    </row>
    <row r="42" spans="9:10" x14ac:dyDescent="0.2">
      <c r="I42" s="217"/>
      <c r="J42" s="217"/>
    </row>
  </sheetData>
  <sheetProtection formatCells="0" formatColumns="0" formatRows="0" insertColumns="0" insertRows="0" insertHyperlinks="0" deleteColumns="0" deleteRows="0" sort="0" autoFilter="0" pivotTables="0"/>
  <mergeCells count="6">
    <mergeCell ref="B1:I1"/>
    <mergeCell ref="A3:C3"/>
    <mergeCell ref="D3:E3"/>
    <mergeCell ref="I29:J29"/>
    <mergeCell ref="I41:I42"/>
    <mergeCell ref="J41:J4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N42"/>
  <sheetViews>
    <sheetView topLeftCell="F1" workbookViewId="0">
      <selection activeCell="A6" sqref="A6:B10"/>
    </sheetView>
  </sheetViews>
  <sheetFormatPr defaultColWidth="11.42578125" defaultRowHeight="12.75" x14ac:dyDescent="0.2"/>
  <cols>
    <col min="1" max="1" width="11.85546875" bestFit="1" customWidth="1"/>
    <col min="2" max="2" width="8" bestFit="1" customWidth="1"/>
    <col min="9" max="9" width="15.42578125" customWidth="1"/>
    <col min="10" max="10" width="14.42578125" customWidth="1"/>
    <col min="13" max="14" width="13.7109375" bestFit="1" customWidth="1"/>
  </cols>
  <sheetData>
    <row r="1" spans="1:13" ht="38.25" customHeight="1" x14ac:dyDescent="0.25">
      <c r="A1" s="165" t="str">
        <f>'A1'!A1</f>
        <v>L01</v>
      </c>
      <c r="B1" s="151"/>
      <c r="C1" s="151"/>
      <c r="D1" s="218" t="s">
        <v>74</v>
      </c>
      <c r="E1" s="219"/>
      <c r="F1" s="219"/>
      <c r="G1" s="219"/>
      <c r="H1" s="219"/>
      <c r="I1" s="219"/>
      <c r="J1" s="134"/>
      <c r="K1" s="107"/>
      <c r="L1" s="107"/>
      <c r="M1" s="107"/>
    </row>
    <row r="2" spans="1:13" ht="15.75" thickBot="1" x14ac:dyDescent="0.3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15" customHeight="1" thickBot="1" x14ac:dyDescent="0.3">
      <c r="A3" s="220" t="s">
        <v>68</v>
      </c>
      <c r="B3" s="221"/>
      <c r="C3" s="222"/>
      <c r="D3" s="220" t="s">
        <v>69</v>
      </c>
      <c r="E3" s="222"/>
      <c r="F3" s="152" t="s">
        <v>70</v>
      </c>
      <c r="G3" s="153" t="s">
        <v>71</v>
      </c>
      <c r="H3" s="107"/>
      <c r="I3" s="107"/>
      <c r="J3" s="107"/>
      <c r="K3" s="107"/>
      <c r="L3" s="107"/>
      <c r="M3" s="107"/>
    </row>
    <row r="4" spans="1:13" ht="15.75" thickBot="1" x14ac:dyDescent="0.3">
      <c r="A4" s="154" t="s">
        <v>72</v>
      </c>
      <c r="B4" s="155" t="s">
        <v>42</v>
      </c>
      <c r="C4" s="156" t="s">
        <v>73</v>
      </c>
      <c r="D4" s="157" t="s">
        <v>73</v>
      </c>
      <c r="E4" s="158" t="s">
        <v>42</v>
      </c>
      <c r="F4" s="159" t="s">
        <v>34</v>
      </c>
      <c r="G4" s="152" t="s">
        <v>43</v>
      </c>
      <c r="H4" s="107"/>
      <c r="I4" s="107"/>
      <c r="J4" s="107"/>
      <c r="K4" s="107"/>
      <c r="L4" s="107"/>
      <c r="M4" s="107"/>
    </row>
    <row r="5" spans="1:13" ht="15" x14ac:dyDescent="0.25">
      <c r="A5" s="144">
        <v>0.1</v>
      </c>
      <c r="B5" s="144">
        <f>B6</f>
        <v>171.029</v>
      </c>
      <c r="C5" s="160">
        <v>0</v>
      </c>
      <c r="D5" s="161">
        <v>0</v>
      </c>
      <c r="E5" s="161">
        <v>171.029</v>
      </c>
      <c r="F5" s="162">
        <v>0.3562434916307668</v>
      </c>
      <c r="G5" s="163">
        <v>361.92352646232939</v>
      </c>
      <c r="H5" s="107"/>
      <c r="I5" s="107"/>
      <c r="J5" s="107"/>
      <c r="K5" s="107"/>
      <c r="L5" s="107"/>
      <c r="M5" s="107"/>
    </row>
    <row r="6" spans="1:13" ht="15" x14ac:dyDescent="0.25">
      <c r="A6" s="164">
        <v>2.44</v>
      </c>
      <c r="B6" s="107">
        <v>171.029</v>
      </c>
      <c r="C6" s="160">
        <v>2.44</v>
      </c>
      <c r="D6" s="161">
        <v>2.44</v>
      </c>
      <c r="E6" s="161">
        <v>171.029</v>
      </c>
      <c r="F6" s="162">
        <v>0.3562434916307668</v>
      </c>
      <c r="G6" s="163">
        <v>361.92352646232939</v>
      </c>
      <c r="H6" s="107"/>
      <c r="I6" s="107"/>
      <c r="J6" s="107"/>
      <c r="K6" s="107"/>
      <c r="L6" s="107"/>
      <c r="M6" s="107"/>
    </row>
    <row r="7" spans="1:13" ht="15" x14ac:dyDescent="0.25">
      <c r="A7" s="107">
        <v>5.73</v>
      </c>
      <c r="B7" s="107">
        <v>192.91399999999999</v>
      </c>
      <c r="C7" s="160">
        <v>8.17</v>
      </c>
      <c r="D7" s="161">
        <v>2.44</v>
      </c>
      <c r="E7" s="161">
        <v>192.91399999999999</v>
      </c>
      <c r="F7" s="162">
        <v>0.34257162844826566</v>
      </c>
      <c r="G7" s="163">
        <v>394.22709124933328</v>
      </c>
      <c r="H7" s="107"/>
      <c r="I7" s="107"/>
      <c r="J7" s="107"/>
      <c r="K7" s="107"/>
      <c r="L7" s="107"/>
      <c r="M7" s="107"/>
    </row>
    <row r="8" spans="1:13" ht="15" x14ac:dyDescent="0.25">
      <c r="A8" s="107">
        <v>7.66</v>
      </c>
      <c r="B8" s="107">
        <v>194.83799999999999</v>
      </c>
      <c r="C8" s="160">
        <v>15.83</v>
      </c>
      <c r="D8" s="161">
        <v>8.17</v>
      </c>
      <c r="E8" s="161">
        <v>192.91399999999999</v>
      </c>
      <c r="F8" s="162">
        <v>0.34257162844826566</v>
      </c>
      <c r="G8" s="163">
        <v>394.22709124933328</v>
      </c>
      <c r="H8" s="107"/>
      <c r="I8" s="107"/>
      <c r="J8" s="107"/>
      <c r="K8" s="107"/>
      <c r="L8" s="107"/>
      <c r="M8" s="107"/>
    </row>
    <row r="9" spans="1:13" ht="15" x14ac:dyDescent="0.25">
      <c r="A9" s="160">
        <v>11.39</v>
      </c>
      <c r="B9" s="160">
        <v>326.803</v>
      </c>
      <c r="C9" s="160">
        <v>27.22</v>
      </c>
      <c r="D9" s="161">
        <v>8.17</v>
      </c>
      <c r="E9" s="161">
        <v>194.83799999999999</v>
      </c>
      <c r="F9" s="162">
        <v>0.34146851758634711</v>
      </c>
      <c r="G9" s="163">
        <v>397.10391946528341</v>
      </c>
      <c r="H9" s="107"/>
      <c r="I9" s="107"/>
      <c r="J9" s="107"/>
      <c r="K9" s="107"/>
      <c r="L9" s="107"/>
      <c r="M9" s="107"/>
    </row>
    <row r="10" spans="1:13" ht="15" x14ac:dyDescent="0.25">
      <c r="A10" s="160">
        <v>22.78</v>
      </c>
      <c r="B10" s="160">
        <v>471.44600000000003</v>
      </c>
      <c r="C10" s="160">
        <v>50</v>
      </c>
      <c r="D10" s="161">
        <v>15.83</v>
      </c>
      <c r="E10" s="161">
        <v>194.83799999999999</v>
      </c>
      <c r="F10" s="162">
        <v>0.34146851758634711</v>
      </c>
      <c r="G10" s="163">
        <v>397.10391946528341</v>
      </c>
      <c r="H10" s="107"/>
      <c r="I10" s="107"/>
      <c r="J10" s="107"/>
      <c r="K10" s="107"/>
      <c r="L10" s="107"/>
      <c r="M10" s="107"/>
    </row>
    <row r="11" spans="1:13" ht="15" x14ac:dyDescent="0.25">
      <c r="A11" s="160"/>
      <c r="B11" s="160"/>
      <c r="C11" s="160"/>
      <c r="D11" s="161">
        <v>15.83</v>
      </c>
      <c r="E11" s="161">
        <v>326.803</v>
      </c>
      <c r="F11" s="162">
        <v>0.28863676498475443</v>
      </c>
      <c r="G11" s="163">
        <v>599.53841984405005</v>
      </c>
      <c r="H11" s="107"/>
      <c r="I11" s="107"/>
      <c r="J11" s="107"/>
      <c r="K11" s="107"/>
      <c r="L11" s="107"/>
      <c r="M11" s="107"/>
    </row>
    <row r="12" spans="1:13" ht="15" x14ac:dyDescent="0.25">
      <c r="A12" s="160"/>
      <c r="B12" s="160"/>
      <c r="C12" s="160"/>
      <c r="D12" s="161">
        <v>27.22</v>
      </c>
      <c r="E12" s="161">
        <v>326.803</v>
      </c>
      <c r="F12" s="162">
        <v>0.28863676498475443</v>
      </c>
      <c r="G12" s="163">
        <v>599.53841984405005</v>
      </c>
      <c r="H12" s="107"/>
      <c r="I12" s="107"/>
      <c r="J12" s="107"/>
      <c r="K12" s="107"/>
      <c r="L12" s="107"/>
      <c r="M12" s="107"/>
    </row>
    <row r="13" spans="1:13" ht="15" x14ac:dyDescent="0.25">
      <c r="A13" s="160"/>
      <c r="B13" s="160"/>
      <c r="C13" s="160"/>
      <c r="D13" s="161">
        <v>27.22</v>
      </c>
      <c r="E13" s="161">
        <v>471.44600000000003</v>
      </c>
      <c r="F13" s="162">
        <v>0.25622955606225895</v>
      </c>
      <c r="G13" s="163">
        <v>823.49485346794734</v>
      </c>
      <c r="H13" s="107"/>
      <c r="I13" s="107"/>
      <c r="J13" s="107"/>
      <c r="K13" s="107"/>
      <c r="L13" s="107"/>
      <c r="M13" s="107"/>
    </row>
    <row r="14" spans="1:13" ht="15" x14ac:dyDescent="0.25">
      <c r="A14" s="160"/>
      <c r="B14" s="160"/>
      <c r="C14" s="160"/>
      <c r="D14" s="161">
        <v>50</v>
      </c>
      <c r="E14" s="161">
        <v>471.44600000000003</v>
      </c>
      <c r="F14" s="162">
        <v>0.25622955606225895</v>
      </c>
      <c r="G14" s="163">
        <v>823.49485346794734</v>
      </c>
      <c r="H14" s="107"/>
      <c r="I14" s="107"/>
      <c r="J14" s="107"/>
      <c r="K14" s="107"/>
      <c r="L14" s="107"/>
      <c r="M14" s="107"/>
    </row>
    <row r="29" spans="9:14" ht="15" x14ac:dyDescent="0.25">
      <c r="I29" s="223"/>
      <c r="J29" s="223"/>
      <c r="K29" s="107"/>
      <c r="L29" s="107"/>
      <c r="M29" s="133" t="str">
        <f>IF(L29="","",IF(I29=1,0,IF(AND(J29&gt;1,J29&lt;24),((K29+L29)/2),IF(J29=24,L29))))</f>
        <v/>
      </c>
      <c r="N29" s="133" t="str">
        <f>IF(M29="","",0)</f>
        <v/>
      </c>
    </row>
    <row r="30" spans="9:14" ht="15" x14ac:dyDescent="0.25">
      <c r="I30" s="133"/>
      <c r="J30" s="133"/>
      <c r="K30" s="107"/>
      <c r="L30" s="107"/>
      <c r="M30" s="133" t="str">
        <f>IF(L30="","",IF(I30=1,0,IF(AND(J30&gt;1,J30&lt;24),((K30+L30)/2),IF(J30=24,L30))))</f>
        <v/>
      </c>
      <c r="N30" s="133" t="str">
        <f>IF(M30="","",0)</f>
        <v/>
      </c>
    </row>
    <row r="41" spans="9:10" x14ac:dyDescent="0.2">
      <c r="I41" s="223"/>
      <c r="J41" s="223"/>
    </row>
    <row r="42" spans="9:10" x14ac:dyDescent="0.2">
      <c r="I42" s="223"/>
      <c r="J42" s="223"/>
    </row>
  </sheetData>
  <sheetProtection formatCells="0" formatColumns="0" formatRows="0" insertColumns="0" insertRows="0"/>
  <mergeCells count="6">
    <mergeCell ref="D1:I1"/>
    <mergeCell ref="A3:C3"/>
    <mergeCell ref="D3:E3"/>
    <mergeCell ref="I29:J29"/>
    <mergeCell ref="I41:I42"/>
    <mergeCell ref="J41:J4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N42"/>
  <sheetViews>
    <sheetView zoomScaleNormal="100" workbookViewId="0">
      <selection activeCell="A6" sqref="A6:B10"/>
    </sheetView>
  </sheetViews>
  <sheetFormatPr defaultColWidth="11.42578125" defaultRowHeight="12.75" x14ac:dyDescent="0.2"/>
  <cols>
    <col min="1" max="1" width="11.85546875" bestFit="1" customWidth="1"/>
    <col min="2" max="2" width="8" bestFit="1" customWidth="1"/>
    <col min="9" max="9" width="15.42578125" customWidth="1"/>
    <col min="10" max="10" width="14.42578125" customWidth="1"/>
    <col min="13" max="14" width="13.7109375" bestFit="1" customWidth="1"/>
  </cols>
  <sheetData>
    <row r="1" spans="1:13" ht="38.25" customHeight="1" x14ac:dyDescent="0.25">
      <c r="A1" s="165" t="str">
        <f>'A1'!A1</f>
        <v>L01</v>
      </c>
      <c r="B1" s="151"/>
      <c r="C1" s="151"/>
      <c r="D1" s="218" t="s">
        <v>75</v>
      </c>
      <c r="E1" s="219"/>
      <c r="F1" s="219"/>
      <c r="G1" s="219"/>
      <c r="H1" s="219"/>
      <c r="I1" s="219"/>
      <c r="J1" s="134"/>
      <c r="K1" s="107"/>
      <c r="L1" s="107"/>
      <c r="M1" s="107"/>
    </row>
    <row r="2" spans="1:13" ht="15.75" thickBot="1" x14ac:dyDescent="0.3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15" customHeight="1" thickBot="1" x14ac:dyDescent="0.3">
      <c r="A3" s="220" t="s">
        <v>68</v>
      </c>
      <c r="B3" s="221"/>
      <c r="C3" s="222"/>
      <c r="D3" s="220" t="s">
        <v>69</v>
      </c>
      <c r="E3" s="222"/>
      <c r="F3" s="152" t="s">
        <v>70</v>
      </c>
      <c r="G3" s="153" t="s">
        <v>71</v>
      </c>
      <c r="H3" s="107"/>
      <c r="I3" s="107"/>
      <c r="J3" s="107"/>
      <c r="K3" s="107"/>
      <c r="L3" s="107"/>
      <c r="M3" s="107"/>
    </row>
    <row r="4" spans="1:13" ht="15.75" thickBot="1" x14ac:dyDescent="0.3">
      <c r="A4" s="154" t="s">
        <v>72</v>
      </c>
      <c r="B4" s="155" t="s">
        <v>42</v>
      </c>
      <c r="C4" s="156" t="s">
        <v>73</v>
      </c>
      <c r="D4" s="157" t="s">
        <v>73</v>
      </c>
      <c r="E4" s="158" t="s">
        <v>42</v>
      </c>
      <c r="F4" s="159" t="s">
        <v>34</v>
      </c>
      <c r="G4" s="152" t="s">
        <v>43</v>
      </c>
      <c r="H4" s="107"/>
      <c r="I4" s="107"/>
      <c r="J4" s="107"/>
      <c r="K4" s="107"/>
      <c r="L4" s="107"/>
      <c r="M4" s="107"/>
    </row>
    <row r="5" spans="1:13" ht="15" x14ac:dyDescent="0.25">
      <c r="A5" s="144">
        <v>0.1</v>
      </c>
      <c r="B5" s="144">
        <f>B6</f>
        <v>167.4</v>
      </c>
      <c r="C5" s="160">
        <v>0</v>
      </c>
      <c r="D5" s="161">
        <v>0</v>
      </c>
      <c r="E5" s="161">
        <v>167.4</v>
      </c>
      <c r="F5" s="162">
        <v>0.35873527792562115</v>
      </c>
      <c r="G5" s="163">
        <v>356.66235129120986</v>
      </c>
      <c r="H5" s="107"/>
      <c r="I5" s="107"/>
      <c r="J5" s="107"/>
      <c r="K5" s="107"/>
      <c r="L5" s="107"/>
      <c r="M5" s="107"/>
    </row>
    <row r="6" spans="1:13" ht="15" x14ac:dyDescent="0.25">
      <c r="A6" s="164">
        <v>2.44</v>
      </c>
      <c r="B6" s="107">
        <v>167.4</v>
      </c>
      <c r="C6" s="160">
        <v>2.44</v>
      </c>
      <c r="D6" s="161">
        <v>2.44</v>
      </c>
      <c r="E6" s="161">
        <v>167.4</v>
      </c>
      <c r="F6" s="162">
        <v>0.35873527792562115</v>
      </c>
      <c r="G6" s="163">
        <v>356.66235129120986</v>
      </c>
      <c r="H6" s="107"/>
      <c r="I6" s="107"/>
      <c r="J6" s="107"/>
      <c r="K6" s="107"/>
      <c r="L6" s="107"/>
      <c r="M6" s="107"/>
    </row>
    <row r="7" spans="1:13" ht="15" x14ac:dyDescent="0.25">
      <c r="A7" s="107">
        <v>5.73</v>
      </c>
      <c r="B7" s="107">
        <v>191.4</v>
      </c>
      <c r="C7" s="160">
        <v>8.17</v>
      </c>
      <c r="D7" s="161">
        <v>2.44</v>
      </c>
      <c r="E7" s="161">
        <v>191.4</v>
      </c>
      <c r="F7" s="162">
        <v>0.34344996878645395</v>
      </c>
      <c r="G7" s="163">
        <v>391.96678551209368</v>
      </c>
      <c r="H7" s="107"/>
      <c r="I7" s="107"/>
      <c r="J7" s="107"/>
      <c r="K7" s="107"/>
      <c r="L7" s="107"/>
      <c r="M7" s="107"/>
    </row>
    <row r="8" spans="1:13" ht="15" x14ac:dyDescent="0.25">
      <c r="A8" s="107">
        <v>7.66</v>
      </c>
      <c r="B8" s="107">
        <v>192.31</v>
      </c>
      <c r="C8" s="160">
        <v>15.83</v>
      </c>
      <c r="D8" s="161">
        <v>8.17</v>
      </c>
      <c r="E8" s="161">
        <v>191.4</v>
      </c>
      <c r="F8" s="162">
        <v>0.34344996878645395</v>
      </c>
      <c r="G8" s="163">
        <v>391.96678551209368</v>
      </c>
      <c r="H8" s="107"/>
      <c r="I8" s="107"/>
      <c r="J8" s="107"/>
      <c r="K8" s="107"/>
      <c r="L8" s="107"/>
      <c r="M8" s="107"/>
    </row>
    <row r="9" spans="1:13" ht="15" x14ac:dyDescent="0.25">
      <c r="A9" s="160">
        <v>11.39</v>
      </c>
      <c r="B9" s="160">
        <v>338.262</v>
      </c>
      <c r="C9" s="160">
        <v>27.22</v>
      </c>
      <c r="D9" s="161">
        <v>8.17</v>
      </c>
      <c r="E9" s="161">
        <v>192.31</v>
      </c>
      <c r="F9" s="162">
        <v>0.34292093765368065</v>
      </c>
      <c r="G9" s="163">
        <v>393.32498262418068</v>
      </c>
      <c r="H9" s="107"/>
      <c r="I9" s="107"/>
      <c r="J9" s="107"/>
      <c r="K9" s="107"/>
      <c r="L9" s="107"/>
      <c r="M9" s="107"/>
    </row>
    <row r="10" spans="1:13" ht="15" x14ac:dyDescent="0.25">
      <c r="A10" s="160">
        <v>22.78</v>
      </c>
      <c r="B10" s="160">
        <v>461.96899999999999</v>
      </c>
      <c r="C10" s="160">
        <v>50</v>
      </c>
      <c r="D10" s="161">
        <v>15.83</v>
      </c>
      <c r="E10" s="161">
        <v>192.31</v>
      </c>
      <c r="F10" s="162">
        <v>0.34292093765368065</v>
      </c>
      <c r="G10" s="163">
        <v>393.32498262418068</v>
      </c>
      <c r="H10" s="107"/>
      <c r="I10" s="107"/>
      <c r="J10" s="107"/>
      <c r="K10" s="107"/>
      <c r="L10" s="107"/>
      <c r="M10" s="107"/>
    </row>
    <row r="11" spans="1:13" ht="15" x14ac:dyDescent="0.25">
      <c r="A11" s="160"/>
      <c r="B11" s="160"/>
      <c r="C11" s="160"/>
      <c r="D11" s="161">
        <v>15.83</v>
      </c>
      <c r="E11" s="161">
        <v>338.262</v>
      </c>
      <c r="F11" s="162">
        <v>0.28542191496509856</v>
      </c>
      <c r="G11" s="163">
        <v>617.28450603265401</v>
      </c>
      <c r="H11" s="107"/>
      <c r="I11" s="107"/>
      <c r="J11" s="107"/>
      <c r="K11" s="107"/>
      <c r="L11" s="107"/>
      <c r="M11" s="107"/>
    </row>
    <row r="12" spans="1:13" ht="15" x14ac:dyDescent="0.25">
      <c r="A12" s="160"/>
      <c r="B12" s="160"/>
      <c r="C12" s="160"/>
      <c r="D12" s="161">
        <v>27.22</v>
      </c>
      <c r="E12" s="161">
        <v>338.262</v>
      </c>
      <c r="F12" s="162">
        <v>0.28542191496509856</v>
      </c>
      <c r="G12" s="163">
        <v>617.28450603265401</v>
      </c>
      <c r="H12" s="107"/>
      <c r="I12" s="107"/>
      <c r="J12" s="107"/>
      <c r="K12" s="107"/>
      <c r="L12" s="107"/>
      <c r="M12" s="107"/>
    </row>
    <row r="13" spans="1:13" ht="15" x14ac:dyDescent="0.25">
      <c r="A13" s="160"/>
      <c r="B13" s="160"/>
      <c r="C13" s="160"/>
      <c r="D13" s="161">
        <v>27.22</v>
      </c>
      <c r="E13" s="161">
        <v>461.96899999999999</v>
      </c>
      <c r="F13" s="162">
        <v>0.25792618747953516</v>
      </c>
      <c r="G13" s="163">
        <v>808.83974098368549</v>
      </c>
      <c r="H13" s="107"/>
      <c r="I13" s="107"/>
      <c r="J13" s="107"/>
      <c r="K13" s="107"/>
      <c r="L13" s="107"/>
      <c r="M13" s="107"/>
    </row>
    <row r="14" spans="1:13" ht="15" x14ac:dyDescent="0.25">
      <c r="A14" s="160"/>
      <c r="B14" s="160"/>
      <c r="C14" s="160"/>
      <c r="D14" s="161">
        <v>50</v>
      </c>
      <c r="E14" s="161">
        <v>461.96899999999999</v>
      </c>
      <c r="F14" s="162">
        <v>0.25792618747953516</v>
      </c>
      <c r="G14" s="163">
        <v>808.83974098368549</v>
      </c>
      <c r="H14" s="107"/>
      <c r="I14" s="107"/>
      <c r="J14" s="107"/>
      <c r="K14" s="107"/>
      <c r="L14" s="107"/>
      <c r="M14" s="107"/>
    </row>
    <row r="29" spans="9:14" ht="15" x14ac:dyDescent="0.25">
      <c r="I29" s="223"/>
      <c r="J29" s="223"/>
      <c r="K29" s="107"/>
      <c r="L29" s="107"/>
      <c r="M29" s="133" t="str">
        <f>IF(L29="","",IF(I29=1,0,IF(AND(J29&gt;1,J29&lt;24),((K29+L29)/2),IF(J29=24,L29))))</f>
        <v/>
      </c>
      <c r="N29" s="133" t="str">
        <f>IF(M29="","",0)</f>
        <v/>
      </c>
    </row>
    <row r="30" spans="9:14" ht="15" x14ac:dyDescent="0.25">
      <c r="I30" s="133"/>
      <c r="J30" s="133"/>
      <c r="K30" s="107"/>
      <c r="L30" s="107"/>
      <c r="M30" s="133" t="str">
        <f>IF(L30="","",IF(I30=1,0,IF(AND(J30&gt;1,J30&lt;24),((K30+L30)/2),IF(J30=24,L30))))</f>
        <v/>
      </c>
      <c r="N30" s="133" t="str">
        <f>IF(M30="","",0)</f>
        <v/>
      </c>
    </row>
    <row r="41" spans="9:10" x14ac:dyDescent="0.2">
      <c r="I41" s="223"/>
      <c r="J41" s="223"/>
    </row>
    <row r="42" spans="9:10" x14ac:dyDescent="0.2">
      <c r="I42" s="223"/>
      <c r="J42" s="223"/>
    </row>
  </sheetData>
  <mergeCells count="6">
    <mergeCell ref="D1:I1"/>
    <mergeCell ref="A3:C3"/>
    <mergeCell ref="D3:E3"/>
    <mergeCell ref="I29:J29"/>
    <mergeCell ref="I41:I42"/>
    <mergeCell ref="J41:J4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CF104"/>
  <sheetViews>
    <sheetView showGridLines="0" zoomScale="85" zoomScaleNormal="85" workbookViewId="0">
      <selection activeCell="U4" sqref="U4"/>
    </sheetView>
  </sheetViews>
  <sheetFormatPr defaultColWidth="11.42578125" defaultRowHeight="15" x14ac:dyDescent="0.25"/>
  <cols>
    <col min="1" max="34" width="5.7109375" style="30" customWidth="1"/>
    <col min="35" max="36" width="11.42578125" style="30"/>
    <col min="37" max="37" width="13.85546875" style="30" bestFit="1" customWidth="1"/>
    <col min="38" max="16384" width="11.42578125" style="30"/>
  </cols>
  <sheetData>
    <row r="1" spans="1:84" ht="23.25" x14ac:dyDescent="0.35">
      <c r="A1" s="224" t="str">
        <f>CONCATENATE("LÍNEA 0",AK2)</f>
        <v>LÍNEA 0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AJ1" s="31"/>
      <c r="AK1" s="32"/>
      <c r="AM1" s="225"/>
      <c r="AN1" s="33"/>
      <c r="AO1" s="34"/>
      <c r="AP1" s="225"/>
      <c r="AQ1" s="33"/>
      <c r="AR1" s="34"/>
      <c r="AT1" s="35" t="s">
        <v>70</v>
      </c>
      <c r="AU1" s="36">
        <v>0.35</v>
      </c>
    </row>
    <row r="2" spans="1:84" ht="18.75" x14ac:dyDescent="0.3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R2" s="227" t="s">
        <v>76</v>
      </c>
      <c r="S2" s="227"/>
      <c r="T2" s="227"/>
      <c r="U2" s="227"/>
      <c r="V2" s="227"/>
      <c r="W2" s="227"/>
      <c r="X2" s="227"/>
      <c r="Y2" s="227"/>
      <c r="Z2" s="227"/>
      <c r="AA2" s="227"/>
      <c r="AB2" s="227"/>
      <c r="AC2" s="227"/>
      <c r="AD2" s="227"/>
      <c r="AE2" s="227"/>
      <c r="AF2" s="227"/>
      <c r="AG2" s="227"/>
      <c r="AH2" s="227"/>
      <c r="AJ2" s="38"/>
      <c r="AK2" s="39"/>
      <c r="AL2" s="40">
        <v>30</v>
      </c>
      <c r="AM2" s="226"/>
      <c r="AN2" s="41"/>
      <c r="AO2" s="42"/>
      <c r="AP2" s="226"/>
      <c r="AQ2" s="41"/>
      <c r="AR2" s="42"/>
    </row>
    <row r="3" spans="1:84" x14ac:dyDescent="0.25">
      <c r="A3" s="227" t="s">
        <v>77</v>
      </c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  <c r="Q3" s="227"/>
      <c r="BG3" s="43"/>
    </row>
    <row r="4" spans="1:84" x14ac:dyDescent="0.25">
      <c r="AJ4" s="228" t="s">
        <v>78</v>
      </c>
      <c r="AK4" s="229"/>
      <c r="AL4" s="230"/>
      <c r="AM4" s="44"/>
      <c r="AN4" s="231" t="s">
        <v>79</v>
      </c>
      <c r="AO4" s="229"/>
      <c r="AP4" s="230"/>
      <c r="AQ4" s="45"/>
      <c r="AR4" s="231" t="s">
        <v>80</v>
      </c>
      <c r="AS4" s="229"/>
      <c r="AT4" s="230"/>
      <c r="AU4" s="45"/>
      <c r="AV4" s="231" t="s">
        <v>81</v>
      </c>
      <c r="AW4" s="229"/>
      <c r="AX4" s="230"/>
      <c r="AY4" s="45"/>
      <c r="AZ4" s="231" t="s">
        <v>82</v>
      </c>
      <c r="BA4" s="229"/>
      <c r="BB4" s="230"/>
      <c r="BD4" s="231" t="s">
        <v>83</v>
      </c>
      <c r="BE4" s="229"/>
      <c r="BF4" s="229"/>
      <c r="BG4" s="229"/>
      <c r="BH4" s="230"/>
      <c r="BJ4" s="231" t="s">
        <v>84</v>
      </c>
      <c r="BK4" s="229"/>
      <c r="BL4" s="229"/>
      <c r="BM4" s="229"/>
      <c r="BN4" s="230"/>
      <c r="BP4" s="231" t="s">
        <v>85</v>
      </c>
      <c r="BQ4" s="229"/>
      <c r="BR4" s="229"/>
      <c r="BS4" s="229"/>
      <c r="BT4" s="230"/>
      <c r="BV4" s="231" t="s">
        <v>86</v>
      </c>
      <c r="BW4" s="229"/>
      <c r="BX4" s="229"/>
      <c r="BY4" s="229"/>
      <c r="BZ4" s="230"/>
      <c r="CB4" s="231" t="s">
        <v>82</v>
      </c>
      <c r="CC4" s="229"/>
      <c r="CD4" s="229"/>
      <c r="CE4" s="229"/>
      <c r="CF4" s="230"/>
    </row>
    <row r="5" spans="1:84" x14ac:dyDescent="0.25">
      <c r="AJ5" s="46" t="s">
        <v>87</v>
      </c>
      <c r="AK5" s="47" t="s">
        <v>88</v>
      </c>
      <c r="AL5" s="48" t="s">
        <v>89</v>
      </c>
      <c r="AM5" s="45"/>
      <c r="AN5" s="46" t="s">
        <v>87</v>
      </c>
      <c r="AO5" s="47" t="s">
        <v>88</v>
      </c>
      <c r="AP5" s="48" t="s">
        <v>89</v>
      </c>
      <c r="AQ5" s="45"/>
      <c r="AR5" s="46" t="s">
        <v>87</v>
      </c>
      <c r="AS5" s="47" t="s">
        <v>88</v>
      </c>
      <c r="AT5" s="48" t="s">
        <v>89</v>
      </c>
      <c r="AU5" s="45"/>
      <c r="AV5" s="46" t="s">
        <v>87</v>
      </c>
      <c r="AW5" s="47" t="s">
        <v>88</v>
      </c>
      <c r="AX5" s="48" t="s">
        <v>89</v>
      </c>
      <c r="AY5" s="45"/>
      <c r="AZ5" s="46" t="s">
        <v>87</v>
      </c>
      <c r="BA5" s="47" t="s">
        <v>88</v>
      </c>
      <c r="BB5" s="48" t="s">
        <v>89</v>
      </c>
      <c r="BD5" s="46" t="s">
        <v>88</v>
      </c>
      <c r="BE5" s="47" t="s">
        <v>89</v>
      </c>
      <c r="BF5" s="47" t="s">
        <v>90</v>
      </c>
      <c r="BG5" s="47" t="s">
        <v>91</v>
      </c>
      <c r="BH5" s="48" t="s">
        <v>92</v>
      </c>
      <c r="BJ5" s="46" t="s">
        <v>88</v>
      </c>
      <c r="BK5" s="47" t="s">
        <v>89</v>
      </c>
      <c r="BL5" s="47" t="s">
        <v>90</v>
      </c>
      <c r="BM5" s="47" t="s">
        <v>91</v>
      </c>
      <c r="BN5" s="48" t="s">
        <v>92</v>
      </c>
      <c r="BP5" s="46" t="s">
        <v>88</v>
      </c>
      <c r="BQ5" s="47" t="s">
        <v>89</v>
      </c>
      <c r="BR5" s="47" t="s">
        <v>90</v>
      </c>
      <c r="BS5" s="47" t="s">
        <v>91</v>
      </c>
      <c r="BT5" s="48" t="s">
        <v>92</v>
      </c>
      <c r="BV5" s="46" t="s">
        <v>88</v>
      </c>
      <c r="BW5" s="47" t="s">
        <v>89</v>
      </c>
      <c r="BX5" s="47" t="s">
        <v>90</v>
      </c>
      <c r="BY5" s="47" t="s">
        <v>91</v>
      </c>
      <c r="BZ5" s="48" t="s">
        <v>92</v>
      </c>
      <c r="CB5" s="46" t="s">
        <v>88</v>
      </c>
      <c r="CC5" s="47" t="s">
        <v>89</v>
      </c>
      <c r="CD5" s="47" t="s">
        <v>90</v>
      </c>
      <c r="CE5" s="47" t="s">
        <v>91</v>
      </c>
      <c r="CF5" s="48" t="s">
        <v>92</v>
      </c>
    </row>
    <row r="6" spans="1:84" x14ac:dyDescent="0.25">
      <c r="AJ6" s="49">
        <v>1</v>
      </c>
      <c r="AK6" s="50">
        <f>'A2'!A5</f>
        <v>0.1</v>
      </c>
      <c r="AL6" s="51">
        <f>'A2'!B5</f>
        <v>164.17099999999999</v>
      </c>
      <c r="AN6" s="49">
        <v>1</v>
      </c>
      <c r="AO6" s="50">
        <f>'A3'!A5</f>
        <v>0.1</v>
      </c>
      <c r="AP6" s="51">
        <f>'A3'!B5</f>
        <v>171.029</v>
      </c>
      <c r="AQ6" s="45"/>
      <c r="AR6" s="49">
        <v>1</v>
      </c>
      <c r="AS6" s="50">
        <f>'A4'!A5</f>
        <v>0.1</v>
      </c>
      <c r="AT6" s="51">
        <f>'A4'!B5</f>
        <v>167.4</v>
      </c>
      <c r="AU6" s="45"/>
      <c r="AV6" s="49">
        <v>1</v>
      </c>
      <c r="AW6" s="50" t="e">
        <f>#REF!</f>
        <v>#REF!</v>
      </c>
      <c r="AX6" s="51" t="e">
        <f>#REF!</f>
        <v>#REF!</v>
      </c>
      <c r="AY6" s="45"/>
      <c r="AZ6" s="49">
        <v>1</v>
      </c>
      <c r="BA6" s="50" t="e">
        <f>+#REF!</f>
        <v>#REF!</v>
      </c>
      <c r="BB6" s="50" t="e">
        <f>+#REF!</f>
        <v>#REF!</v>
      </c>
      <c r="BD6" s="52">
        <f>AK6</f>
        <v>0.1</v>
      </c>
      <c r="BE6" s="45">
        <f>AL6</f>
        <v>164.17099999999999</v>
      </c>
      <c r="BF6" s="30">
        <f>BD6</f>
        <v>0.1</v>
      </c>
      <c r="BG6" s="30">
        <f>BF6</f>
        <v>0.1</v>
      </c>
      <c r="BH6" s="53">
        <f>IF(BE6=0,0,BG6/BE6)</f>
        <v>6.0912097751734473E-4</v>
      </c>
      <c r="BJ6" s="52">
        <f>AO6</f>
        <v>0.1</v>
      </c>
      <c r="BK6" s="45">
        <f>AP6</f>
        <v>171.029</v>
      </c>
      <c r="BL6" s="30">
        <f>BJ6</f>
        <v>0.1</v>
      </c>
      <c r="BM6" s="30">
        <f>BL6</f>
        <v>0.1</v>
      </c>
      <c r="BN6" s="53">
        <f>IF(BK6=0,0,BM6/BK6)</f>
        <v>5.846961626390846E-4</v>
      </c>
      <c r="BP6" s="52">
        <f>AS6</f>
        <v>0.1</v>
      </c>
      <c r="BQ6" s="45">
        <f>AT6</f>
        <v>167.4</v>
      </c>
      <c r="BR6" s="30">
        <f>BP6</f>
        <v>0.1</v>
      </c>
      <c r="BS6" s="30">
        <f>BR6</f>
        <v>0.1</v>
      </c>
      <c r="BT6" s="53">
        <f>IF(BQ6=0,0,BS6/BQ6)</f>
        <v>5.9737156511350056E-4</v>
      </c>
      <c r="BV6" s="52" t="e">
        <f>AW6</f>
        <v>#REF!</v>
      </c>
      <c r="BW6" s="45" t="e">
        <f>AX6</f>
        <v>#REF!</v>
      </c>
      <c r="BX6" s="30" t="e">
        <f>BV6</f>
        <v>#REF!</v>
      </c>
      <c r="BY6" s="30" t="e">
        <f>BX6</f>
        <v>#REF!</v>
      </c>
      <c r="BZ6" s="53" t="e">
        <f>IF(BW6=0,0,BY6/BW6)</f>
        <v>#REF!</v>
      </c>
      <c r="CB6" s="52" t="e">
        <f>BA6</f>
        <v>#REF!</v>
      </c>
      <c r="CC6" s="45" t="e">
        <f>BB6</f>
        <v>#REF!</v>
      </c>
      <c r="CD6" s="30" t="e">
        <f>CB6</f>
        <v>#REF!</v>
      </c>
      <c r="CE6" s="30" t="e">
        <f>CD6</f>
        <v>#REF!</v>
      </c>
      <c r="CF6" s="53" t="e">
        <f>IF(CC6=0,0,CE6/CC6)</f>
        <v>#REF!</v>
      </c>
    </row>
    <row r="7" spans="1:84" x14ac:dyDescent="0.25">
      <c r="AJ7" s="49">
        <v>2</v>
      </c>
      <c r="AK7" s="50">
        <f>'A2'!A6</f>
        <v>2.44</v>
      </c>
      <c r="AL7" s="51">
        <f>'A2'!B6</f>
        <v>164.17099999999999</v>
      </c>
      <c r="AN7" s="49">
        <v>2</v>
      </c>
      <c r="AO7" s="50">
        <f>'A3'!A6</f>
        <v>2.44</v>
      </c>
      <c r="AP7" s="51">
        <f>'A3'!B6</f>
        <v>171.029</v>
      </c>
      <c r="AQ7" s="45"/>
      <c r="AR7" s="49">
        <v>2</v>
      </c>
      <c r="AS7" s="50">
        <f>'A4'!A6</f>
        <v>2.44</v>
      </c>
      <c r="AT7" s="51">
        <f>'A4'!B6</f>
        <v>167.4</v>
      </c>
      <c r="AU7" s="45"/>
      <c r="AV7" s="49">
        <v>2</v>
      </c>
      <c r="AW7" s="50" t="e">
        <f>#REF!</f>
        <v>#REF!</v>
      </c>
      <c r="AX7" s="51" t="e">
        <f>#REF!</f>
        <v>#REF!</v>
      </c>
      <c r="AY7" s="45"/>
      <c r="AZ7" s="49">
        <v>2</v>
      </c>
      <c r="BA7" s="50" t="e">
        <f>+#REF!</f>
        <v>#REF!</v>
      </c>
      <c r="BB7" s="50" t="e">
        <f>+#REF!</f>
        <v>#REF!</v>
      </c>
      <c r="BD7" s="52">
        <f t="shared" ref="BD7:BE20" si="0">AK7</f>
        <v>2.44</v>
      </c>
      <c r="BE7" s="45">
        <f t="shared" si="0"/>
        <v>164.17099999999999</v>
      </c>
      <c r="BF7" s="30">
        <f>BF6+BD7</f>
        <v>2.54</v>
      </c>
      <c r="BG7" s="30">
        <f t="shared" ref="BG7:BG20" si="1">IF(BD8=0,IF(BD7=0,0,IF(BF7&lt;30,30-BF6,IF(BF6&gt;=30,0,BD7-(BF7-30)))),IF(BF6&lt;30,BD7,0))</f>
        <v>2.44</v>
      </c>
      <c r="BH7" s="53">
        <f t="shared" ref="BH7:BH20" si="2">IF(BE7=0,0,BG7/BE7)</f>
        <v>1.4862551851423211E-2</v>
      </c>
      <c r="BJ7" s="52">
        <f t="shared" ref="BJ7:BK20" si="3">AO7</f>
        <v>2.44</v>
      </c>
      <c r="BK7" s="45">
        <f t="shared" si="3"/>
        <v>171.029</v>
      </c>
      <c r="BL7" s="30">
        <f>BL6+BJ7</f>
        <v>2.54</v>
      </c>
      <c r="BM7" s="30">
        <f t="shared" ref="BM7:BM20" si="4">IF(BJ8=0,IF(BJ7=0,0,IF(BL7&lt;30,30-BL6,IF(BL6&gt;=30,0,BJ7-(BL7-30)))),IF(BL6&lt;30,BJ7,0))</f>
        <v>2.44</v>
      </c>
      <c r="BN7" s="53">
        <f t="shared" ref="BN7:BN20" si="5">IF(BK7=0,0,BM7/BK7)</f>
        <v>1.4266586368393664E-2</v>
      </c>
      <c r="BP7" s="52">
        <f t="shared" ref="BP7:BQ20" si="6">AS7</f>
        <v>2.44</v>
      </c>
      <c r="BQ7" s="45">
        <f t="shared" si="6"/>
        <v>167.4</v>
      </c>
      <c r="BR7" s="30">
        <f>BR6+BP7</f>
        <v>2.54</v>
      </c>
      <c r="BS7" s="30">
        <f t="shared" ref="BS7:BS20" si="7">IF(BP8=0,IF(BP7=0,0,IF(BR7&lt;30,30-BR6,IF(BR6&gt;=30,0,BP7-(BR7-30)))),IF(BR6&lt;30,BP7,0))</f>
        <v>2.44</v>
      </c>
      <c r="BT7" s="53">
        <f t="shared" ref="BT7:BT20" si="8">IF(BQ7=0,0,BS7/BQ7)</f>
        <v>1.4575866188769413E-2</v>
      </c>
      <c r="BV7" s="52" t="e">
        <f t="shared" ref="BV7:BW20" si="9">AW7</f>
        <v>#REF!</v>
      </c>
      <c r="BW7" s="45" t="e">
        <f t="shared" si="9"/>
        <v>#REF!</v>
      </c>
      <c r="BX7" s="30" t="e">
        <f>BX6+BV7</f>
        <v>#REF!</v>
      </c>
      <c r="BY7" s="30" t="e">
        <f t="shared" ref="BY7:BY20" si="10">IF(BV8=0,IF(BV7=0,0,IF(BX7&lt;30,30-BX6,IF(BX6&gt;=30,0,BV7-(BX7-30)))),IF(BX6&lt;30,BV7,0))</f>
        <v>#REF!</v>
      </c>
      <c r="BZ7" s="53" t="e">
        <f t="shared" ref="BZ7:BZ20" si="11">IF(BW7=0,0,BY7/BW7)</f>
        <v>#REF!</v>
      </c>
      <c r="CB7" s="52" t="e">
        <f t="shared" ref="CB7:CC20" si="12">BA7</f>
        <v>#REF!</v>
      </c>
      <c r="CC7" s="45" t="e">
        <f t="shared" si="12"/>
        <v>#REF!</v>
      </c>
      <c r="CD7" s="30" t="e">
        <f>CD6+CB7</f>
        <v>#REF!</v>
      </c>
      <c r="CE7" s="30" t="e">
        <f t="shared" ref="CE7:CE20" si="13">IF(CB8=0,IF(CB7=0,0,IF(CD7&lt;30,30-CD6,IF(CD6&gt;=30,0,CB7-(CD7-30)))),IF(CD6&lt;30,CB7,0))</f>
        <v>#REF!</v>
      </c>
      <c r="CF7" s="53" t="e">
        <f t="shared" ref="CF7:CF20" si="14">IF(CC7=0,0,CE7/CC7)</f>
        <v>#REF!</v>
      </c>
    </row>
    <row r="8" spans="1:84" x14ac:dyDescent="0.25">
      <c r="AJ8" s="49">
        <v>3</v>
      </c>
      <c r="AK8" s="50">
        <f>'A2'!A7</f>
        <v>5.73</v>
      </c>
      <c r="AL8" s="51">
        <f>'A2'!B7</f>
        <v>200.46700000000001</v>
      </c>
      <c r="AN8" s="49">
        <v>3</v>
      </c>
      <c r="AO8" s="50">
        <f>'A3'!A7</f>
        <v>5.73</v>
      </c>
      <c r="AP8" s="51">
        <f>'A3'!B7</f>
        <v>192.91399999999999</v>
      </c>
      <c r="AQ8" s="45"/>
      <c r="AR8" s="49">
        <v>3</v>
      </c>
      <c r="AS8" s="50">
        <f>'A4'!A7</f>
        <v>5.73</v>
      </c>
      <c r="AT8" s="51">
        <f>'A4'!B7</f>
        <v>191.4</v>
      </c>
      <c r="AU8" s="45"/>
      <c r="AV8" s="49">
        <v>3</v>
      </c>
      <c r="AW8" s="50" t="e">
        <f>#REF!</f>
        <v>#REF!</v>
      </c>
      <c r="AX8" s="51" t="e">
        <f>#REF!</f>
        <v>#REF!</v>
      </c>
      <c r="AY8" s="45"/>
      <c r="AZ8" s="49">
        <v>3</v>
      </c>
      <c r="BA8" s="50" t="e">
        <f>+#REF!</f>
        <v>#REF!</v>
      </c>
      <c r="BB8" s="50" t="e">
        <f>+#REF!</f>
        <v>#REF!</v>
      </c>
      <c r="BD8" s="52">
        <f t="shared" si="0"/>
        <v>5.73</v>
      </c>
      <c r="BE8" s="45">
        <f t="shared" si="0"/>
        <v>200.46700000000001</v>
      </c>
      <c r="BF8" s="30">
        <f t="shared" ref="BF8:BF20" si="15">BF7+BD8</f>
        <v>8.27</v>
      </c>
      <c r="BG8" s="30">
        <f t="shared" si="1"/>
        <v>5.73</v>
      </c>
      <c r="BH8" s="53">
        <f t="shared" si="2"/>
        <v>2.8583258092354354E-2</v>
      </c>
      <c r="BJ8" s="52">
        <f t="shared" si="3"/>
        <v>5.73</v>
      </c>
      <c r="BK8" s="45">
        <f t="shared" si="3"/>
        <v>192.91399999999999</v>
      </c>
      <c r="BL8" s="30">
        <f t="shared" ref="BL8:BL20" si="16">BL7+BJ8</f>
        <v>8.27</v>
      </c>
      <c r="BM8" s="30">
        <f t="shared" si="4"/>
        <v>5.73</v>
      </c>
      <c r="BN8" s="53">
        <f t="shared" si="5"/>
        <v>2.9702354416994106E-2</v>
      </c>
      <c r="BP8" s="52">
        <f t="shared" si="6"/>
        <v>5.73</v>
      </c>
      <c r="BQ8" s="45">
        <f t="shared" si="6"/>
        <v>191.4</v>
      </c>
      <c r="BR8" s="30">
        <f t="shared" ref="BR8:BR20" si="17">BR7+BP8</f>
        <v>8.27</v>
      </c>
      <c r="BS8" s="30">
        <f t="shared" si="7"/>
        <v>5.73</v>
      </c>
      <c r="BT8" s="53">
        <f t="shared" si="8"/>
        <v>2.9937304075235111E-2</v>
      </c>
      <c r="BV8" s="52" t="e">
        <f t="shared" si="9"/>
        <v>#REF!</v>
      </c>
      <c r="BW8" s="45" t="e">
        <f t="shared" si="9"/>
        <v>#REF!</v>
      </c>
      <c r="BX8" s="30" t="e">
        <f t="shared" ref="BX8:BX20" si="18">BX7+BV8</f>
        <v>#REF!</v>
      </c>
      <c r="BY8" s="30" t="e">
        <f t="shared" si="10"/>
        <v>#REF!</v>
      </c>
      <c r="BZ8" s="53" t="e">
        <f t="shared" si="11"/>
        <v>#REF!</v>
      </c>
      <c r="CB8" s="52" t="e">
        <f t="shared" si="12"/>
        <v>#REF!</v>
      </c>
      <c r="CC8" s="45" t="e">
        <f t="shared" si="12"/>
        <v>#REF!</v>
      </c>
      <c r="CD8" s="30" t="e">
        <f t="shared" ref="CD8:CD20" si="19">CD7+CB8</f>
        <v>#REF!</v>
      </c>
      <c r="CE8" s="30" t="e">
        <f t="shared" si="13"/>
        <v>#REF!</v>
      </c>
      <c r="CF8" s="53" t="e">
        <f t="shared" si="14"/>
        <v>#REF!</v>
      </c>
    </row>
    <row r="9" spans="1:84" x14ac:dyDescent="0.25">
      <c r="AJ9" s="49">
        <v>4</v>
      </c>
      <c r="AK9" s="50">
        <f>'A2'!A8</f>
        <v>8.86</v>
      </c>
      <c r="AL9" s="51">
        <f>'A2'!B8</f>
        <v>202.071</v>
      </c>
      <c r="AN9" s="49">
        <v>4</v>
      </c>
      <c r="AO9" s="50">
        <f>'A3'!A8</f>
        <v>7.66</v>
      </c>
      <c r="AP9" s="51">
        <f>'A3'!B8</f>
        <v>194.83799999999999</v>
      </c>
      <c r="AQ9" s="45"/>
      <c r="AR9" s="49">
        <v>4</v>
      </c>
      <c r="AS9" s="50">
        <f>'A4'!A8</f>
        <v>7.66</v>
      </c>
      <c r="AT9" s="51">
        <f>'A4'!B8</f>
        <v>192.31</v>
      </c>
      <c r="AU9" s="45"/>
      <c r="AV9" s="49">
        <v>4</v>
      </c>
      <c r="AW9" s="50" t="e">
        <f>#REF!</f>
        <v>#REF!</v>
      </c>
      <c r="AX9" s="51" t="e">
        <f>#REF!</f>
        <v>#REF!</v>
      </c>
      <c r="AY9" s="45"/>
      <c r="AZ9" s="49">
        <v>4</v>
      </c>
      <c r="BA9" s="50" t="e">
        <f>+#REF!</f>
        <v>#REF!</v>
      </c>
      <c r="BB9" s="50" t="e">
        <f>+#REF!</f>
        <v>#REF!</v>
      </c>
      <c r="BD9" s="52">
        <f t="shared" si="0"/>
        <v>8.86</v>
      </c>
      <c r="BE9" s="45">
        <f t="shared" si="0"/>
        <v>202.071</v>
      </c>
      <c r="BF9" s="30">
        <f t="shared" si="15"/>
        <v>17.13</v>
      </c>
      <c r="BG9" s="30">
        <f t="shared" si="1"/>
        <v>8.86</v>
      </c>
      <c r="BH9" s="53">
        <f t="shared" si="2"/>
        <v>4.3845974929603945E-2</v>
      </c>
      <c r="BJ9" s="52">
        <f t="shared" si="3"/>
        <v>7.66</v>
      </c>
      <c r="BK9" s="45">
        <f t="shared" si="3"/>
        <v>194.83799999999999</v>
      </c>
      <c r="BL9" s="30">
        <f t="shared" si="16"/>
        <v>15.93</v>
      </c>
      <c r="BM9" s="30">
        <f t="shared" si="4"/>
        <v>7.66</v>
      </c>
      <c r="BN9" s="53">
        <f t="shared" si="5"/>
        <v>3.9314712735708642E-2</v>
      </c>
      <c r="BP9" s="52">
        <f t="shared" si="6"/>
        <v>7.66</v>
      </c>
      <c r="BQ9" s="45">
        <f t="shared" si="6"/>
        <v>192.31</v>
      </c>
      <c r="BR9" s="30">
        <f t="shared" si="17"/>
        <v>15.93</v>
      </c>
      <c r="BS9" s="30">
        <f t="shared" si="7"/>
        <v>7.66</v>
      </c>
      <c r="BT9" s="53">
        <f t="shared" si="8"/>
        <v>3.9831522021735739E-2</v>
      </c>
      <c r="BV9" s="52" t="e">
        <f t="shared" si="9"/>
        <v>#REF!</v>
      </c>
      <c r="BW9" s="45" t="e">
        <f t="shared" si="9"/>
        <v>#REF!</v>
      </c>
      <c r="BX9" s="30" t="e">
        <f t="shared" si="18"/>
        <v>#REF!</v>
      </c>
      <c r="BY9" s="30" t="e">
        <f t="shared" si="10"/>
        <v>#REF!</v>
      </c>
      <c r="BZ9" s="53" t="e">
        <f t="shared" si="11"/>
        <v>#REF!</v>
      </c>
      <c r="CB9" s="52" t="e">
        <f t="shared" si="12"/>
        <v>#REF!</v>
      </c>
      <c r="CC9" s="45" t="e">
        <f t="shared" si="12"/>
        <v>#REF!</v>
      </c>
      <c r="CD9" s="30" t="e">
        <f t="shared" si="19"/>
        <v>#REF!</v>
      </c>
      <c r="CE9" s="30" t="e">
        <f t="shared" si="13"/>
        <v>#REF!</v>
      </c>
      <c r="CF9" s="53" t="e">
        <f t="shared" si="14"/>
        <v>#REF!</v>
      </c>
    </row>
    <row r="10" spans="1:84" x14ac:dyDescent="0.25">
      <c r="AJ10" s="49">
        <v>5</v>
      </c>
      <c r="AK10" s="50">
        <f>'A2'!A9</f>
        <v>9.11</v>
      </c>
      <c r="AL10" s="51">
        <f>'A2'!B9</f>
        <v>319.97500000000002</v>
      </c>
      <c r="AN10" s="49">
        <v>5</v>
      </c>
      <c r="AO10" s="50">
        <f>'A3'!A9</f>
        <v>11.39</v>
      </c>
      <c r="AP10" s="51">
        <f>'A3'!B9</f>
        <v>326.803</v>
      </c>
      <c r="AQ10" s="45"/>
      <c r="AR10" s="49">
        <v>5</v>
      </c>
      <c r="AS10" s="50">
        <f>'A4'!A9</f>
        <v>11.39</v>
      </c>
      <c r="AT10" s="51">
        <f>'A4'!B9</f>
        <v>338.262</v>
      </c>
      <c r="AU10" s="45"/>
      <c r="AV10" s="49">
        <v>5</v>
      </c>
      <c r="AW10" s="50" t="e">
        <f>#REF!</f>
        <v>#REF!</v>
      </c>
      <c r="AX10" s="51" t="e">
        <f>#REF!</f>
        <v>#REF!</v>
      </c>
      <c r="AY10" s="45"/>
      <c r="AZ10" s="49">
        <v>5</v>
      </c>
      <c r="BA10" s="50" t="e">
        <f>+#REF!</f>
        <v>#REF!</v>
      </c>
      <c r="BB10" s="50" t="e">
        <f>+#REF!</f>
        <v>#REF!</v>
      </c>
      <c r="BD10" s="52">
        <f t="shared" si="0"/>
        <v>9.11</v>
      </c>
      <c r="BE10" s="45">
        <f t="shared" si="0"/>
        <v>319.97500000000002</v>
      </c>
      <c r="BF10" s="30">
        <f t="shared" si="15"/>
        <v>26.24</v>
      </c>
      <c r="BG10" s="30">
        <f t="shared" si="1"/>
        <v>9.11</v>
      </c>
      <c r="BH10" s="53">
        <f t="shared" si="2"/>
        <v>2.8470974294866783E-2</v>
      </c>
      <c r="BJ10" s="52">
        <f t="shared" si="3"/>
        <v>11.39</v>
      </c>
      <c r="BK10" s="45">
        <f t="shared" si="3"/>
        <v>326.803</v>
      </c>
      <c r="BL10" s="30">
        <f t="shared" si="16"/>
        <v>27.32</v>
      </c>
      <c r="BM10" s="30">
        <f t="shared" si="4"/>
        <v>11.39</v>
      </c>
      <c r="BN10" s="53">
        <f t="shared" si="5"/>
        <v>3.4852801228874887E-2</v>
      </c>
      <c r="BP10" s="52">
        <f t="shared" si="6"/>
        <v>11.39</v>
      </c>
      <c r="BQ10" s="45">
        <f t="shared" si="6"/>
        <v>338.262</v>
      </c>
      <c r="BR10" s="30">
        <f t="shared" si="17"/>
        <v>27.32</v>
      </c>
      <c r="BS10" s="30">
        <f t="shared" si="7"/>
        <v>11.39</v>
      </c>
      <c r="BT10" s="53">
        <f t="shared" si="8"/>
        <v>3.3672123974907028E-2</v>
      </c>
      <c r="BV10" s="52" t="e">
        <f t="shared" si="9"/>
        <v>#REF!</v>
      </c>
      <c r="BW10" s="45" t="e">
        <f t="shared" si="9"/>
        <v>#REF!</v>
      </c>
      <c r="BX10" s="30" t="e">
        <f t="shared" si="18"/>
        <v>#REF!</v>
      </c>
      <c r="BY10" s="30" t="e">
        <f t="shared" si="10"/>
        <v>#REF!</v>
      </c>
      <c r="BZ10" s="53" t="e">
        <f t="shared" si="11"/>
        <v>#REF!</v>
      </c>
      <c r="CB10" s="52" t="e">
        <f t="shared" si="12"/>
        <v>#REF!</v>
      </c>
      <c r="CC10" s="45" t="e">
        <f t="shared" si="12"/>
        <v>#REF!</v>
      </c>
      <c r="CD10" s="30" t="e">
        <f t="shared" si="19"/>
        <v>#REF!</v>
      </c>
      <c r="CE10" s="30" t="e">
        <f t="shared" si="13"/>
        <v>#REF!</v>
      </c>
      <c r="CF10" s="53" t="e">
        <f t="shared" si="14"/>
        <v>#REF!</v>
      </c>
    </row>
    <row r="11" spans="1:84" x14ac:dyDescent="0.25">
      <c r="AJ11" s="49">
        <v>6</v>
      </c>
      <c r="AK11" s="50">
        <f>'A2'!A10</f>
        <v>23.86</v>
      </c>
      <c r="AL11" s="51">
        <f>'A2'!B10</f>
        <v>470.37200000000001</v>
      </c>
      <c r="AN11" s="49">
        <v>6</v>
      </c>
      <c r="AO11" s="50">
        <f>'A3'!A10</f>
        <v>22.78</v>
      </c>
      <c r="AP11" s="51">
        <f>'A3'!B10</f>
        <v>471.44600000000003</v>
      </c>
      <c r="AQ11" s="45"/>
      <c r="AR11" s="49">
        <v>6</v>
      </c>
      <c r="AS11" s="50">
        <f>'A4'!A10</f>
        <v>22.78</v>
      </c>
      <c r="AT11" s="51">
        <f>'A4'!B10</f>
        <v>461.96899999999999</v>
      </c>
      <c r="AU11" s="45"/>
      <c r="AV11" s="49">
        <v>6</v>
      </c>
      <c r="AW11" s="50" t="e">
        <f>#REF!</f>
        <v>#REF!</v>
      </c>
      <c r="AX11" s="51" t="e">
        <f>#REF!</f>
        <v>#REF!</v>
      </c>
      <c r="AY11" s="45"/>
      <c r="AZ11" s="49">
        <v>6</v>
      </c>
      <c r="BA11" s="50" t="e">
        <f>+#REF!</f>
        <v>#REF!</v>
      </c>
      <c r="BB11" s="50" t="e">
        <f>+#REF!</f>
        <v>#REF!</v>
      </c>
      <c r="BD11" s="52">
        <f t="shared" si="0"/>
        <v>23.86</v>
      </c>
      <c r="BE11" s="45">
        <f t="shared" si="0"/>
        <v>470.37200000000001</v>
      </c>
      <c r="BF11" s="30">
        <f t="shared" si="15"/>
        <v>50.099999999999994</v>
      </c>
      <c r="BG11" s="30">
        <f t="shared" si="1"/>
        <v>3.7600000000000051</v>
      </c>
      <c r="BH11" s="53">
        <f t="shared" si="2"/>
        <v>7.9936730927861466E-3</v>
      </c>
      <c r="BJ11" s="52">
        <f t="shared" si="3"/>
        <v>22.78</v>
      </c>
      <c r="BK11" s="45">
        <f t="shared" si="3"/>
        <v>471.44600000000003</v>
      </c>
      <c r="BL11" s="30">
        <f t="shared" si="16"/>
        <v>50.1</v>
      </c>
      <c r="BM11" s="30">
        <f t="shared" si="4"/>
        <v>2.6799999999999997</v>
      </c>
      <c r="BN11" s="53">
        <f t="shared" si="5"/>
        <v>5.6846383254922084E-3</v>
      </c>
      <c r="BP11" s="52">
        <f t="shared" si="6"/>
        <v>22.78</v>
      </c>
      <c r="BQ11" s="45">
        <f t="shared" si="6"/>
        <v>461.96899999999999</v>
      </c>
      <c r="BR11" s="30">
        <f t="shared" si="17"/>
        <v>50.1</v>
      </c>
      <c r="BS11" s="30">
        <f t="shared" si="7"/>
        <v>2.6799999999999997</v>
      </c>
      <c r="BT11" s="53">
        <f t="shared" si="8"/>
        <v>5.801255062569133E-3</v>
      </c>
      <c r="BV11" s="52" t="e">
        <f t="shared" si="9"/>
        <v>#REF!</v>
      </c>
      <c r="BW11" s="45" t="e">
        <f t="shared" si="9"/>
        <v>#REF!</v>
      </c>
      <c r="BX11" s="30" t="e">
        <f t="shared" si="18"/>
        <v>#REF!</v>
      </c>
      <c r="BY11" s="30" t="e">
        <f t="shared" si="10"/>
        <v>#REF!</v>
      </c>
      <c r="BZ11" s="53" t="e">
        <f t="shared" si="11"/>
        <v>#REF!</v>
      </c>
      <c r="CB11" s="52" t="e">
        <f t="shared" si="12"/>
        <v>#REF!</v>
      </c>
      <c r="CC11" s="45" t="e">
        <f t="shared" si="12"/>
        <v>#REF!</v>
      </c>
      <c r="CD11" s="30" t="e">
        <f t="shared" si="19"/>
        <v>#REF!</v>
      </c>
      <c r="CE11" s="30" t="e">
        <f t="shared" si="13"/>
        <v>#REF!</v>
      </c>
      <c r="CF11" s="53" t="e">
        <f t="shared" si="14"/>
        <v>#REF!</v>
      </c>
    </row>
    <row r="12" spans="1:84" x14ac:dyDescent="0.25">
      <c r="AJ12" s="49">
        <v>7</v>
      </c>
      <c r="AK12" s="50">
        <f>'A2'!A11</f>
        <v>0</v>
      </c>
      <c r="AL12" s="51">
        <f>'A2'!B11</f>
        <v>0</v>
      </c>
      <c r="AN12" s="49">
        <v>7</v>
      </c>
      <c r="AO12" s="50">
        <f>'A3'!A11</f>
        <v>0</v>
      </c>
      <c r="AP12" s="51">
        <f>'A3'!B11</f>
        <v>0</v>
      </c>
      <c r="AQ12" s="45"/>
      <c r="AR12" s="49">
        <v>7</v>
      </c>
      <c r="AS12" s="50">
        <f>'A4'!A11</f>
        <v>0</v>
      </c>
      <c r="AT12" s="51">
        <f>'A4'!B11</f>
        <v>0</v>
      </c>
      <c r="AU12" s="45"/>
      <c r="AV12" s="49">
        <v>7</v>
      </c>
      <c r="AW12" s="50" t="e">
        <f>#REF!</f>
        <v>#REF!</v>
      </c>
      <c r="AX12" s="51" t="e">
        <f>#REF!</f>
        <v>#REF!</v>
      </c>
      <c r="AY12" s="45"/>
      <c r="AZ12" s="49">
        <v>7</v>
      </c>
      <c r="BA12" s="50" t="e">
        <f>+#REF!</f>
        <v>#REF!</v>
      </c>
      <c r="BB12" s="50" t="e">
        <f>+#REF!</f>
        <v>#REF!</v>
      </c>
      <c r="BD12" s="52">
        <f t="shared" si="0"/>
        <v>0</v>
      </c>
      <c r="BE12" s="45">
        <f t="shared" si="0"/>
        <v>0</v>
      </c>
      <c r="BF12" s="30">
        <f t="shared" si="15"/>
        <v>50.099999999999994</v>
      </c>
      <c r="BG12" s="30">
        <f t="shared" si="1"/>
        <v>0</v>
      </c>
      <c r="BH12" s="53">
        <f t="shared" si="2"/>
        <v>0</v>
      </c>
      <c r="BJ12" s="52">
        <f t="shared" si="3"/>
        <v>0</v>
      </c>
      <c r="BK12" s="45">
        <f t="shared" si="3"/>
        <v>0</v>
      </c>
      <c r="BL12" s="30">
        <f t="shared" si="16"/>
        <v>50.1</v>
      </c>
      <c r="BM12" s="30">
        <f t="shared" si="4"/>
        <v>0</v>
      </c>
      <c r="BN12" s="53">
        <f t="shared" si="5"/>
        <v>0</v>
      </c>
      <c r="BP12" s="52">
        <f t="shared" si="6"/>
        <v>0</v>
      </c>
      <c r="BQ12" s="45">
        <f t="shared" si="6"/>
        <v>0</v>
      </c>
      <c r="BR12" s="30">
        <f t="shared" si="17"/>
        <v>50.1</v>
      </c>
      <c r="BS12" s="30">
        <f t="shared" si="7"/>
        <v>0</v>
      </c>
      <c r="BT12" s="53">
        <f t="shared" si="8"/>
        <v>0</v>
      </c>
      <c r="BV12" s="52" t="e">
        <f t="shared" si="9"/>
        <v>#REF!</v>
      </c>
      <c r="BW12" s="45" t="e">
        <f t="shared" si="9"/>
        <v>#REF!</v>
      </c>
      <c r="BX12" s="30" t="e">
        <f t="shared" si="18"/>
        <v>#REF!</v>
      </c>
      <c r="BY12" s="30" t="e">
        <f t="shared" si="10"/>
        <v>#REF!</v>
      </c>
      <c r="BZ12" s="53" t="e">
        <f t="shared" si="11"/>
        <v>#REF!</v>
      </c>
      <c r="CB12" s="52" t="e">
        <f t="shared" si="12"/>
        <v>#REF!</v>
      </c>
      <c r="CC12" s="45" t="e">
        <f t="shared" si="12"/>
        <v>#REF!</v>
      </c>
      <c r="CD12" s="30" t="e">
        <f t="shared" si="19"/>
        <v>#REF!</v>
      </c>
      <c r="CE12" s="30" t="e">
        <f t="shared" si="13"/>
        <v>#REF!</v>
      </c>
      <c r="CF12" s="53" t="e">
        <f t="shared" si="14"/>
        <v>#REF!</v>
      </c>
    </row>
    <row r="13" spans="1:84" x14ac:dyDescent="0.25">
      <c r="AJ13" s="49">
        <v>8</v>
      </c>
      <c r="AK13" s="50">
        <f>'A2'!A12</f>
        <v>0</v>
      </c>
      <c r="AL13" s="51">
        <f>'A2'!B12</f>
        <v>0</v>
      </c>
      <c r="AN13" s="49">
        <v>8</v>
      </c>
      <c r="AO13" s="50">
        <f>'A3'!A12</f>
        <v>0</v>
      </c>
      <c r="AP13" s="51">
        <f>'A3'!B12</f>
        <v>0</v>
      </c>
      <c r="AQ13" s="45"/>
      <c r="AR13" s="49">
        <v>8</v>
      </c>
      <c r="AS13" s="50">
        <f>'A4'!A12</f>
        <v>0</v>
      </c>
      <c r="AT13" s="51">
        <f>'A4'!B12</f>
        <v>0</v>
      </c>
      <c r="AU13" s="45"/>
      <c r="AV13" s="49">
        <v>8</v>
      </c>
      <c r="AW13" s="50" t="e">
        <f>#REF!</f>
        <v>#REF!</v>
      </c>
      <c r="AX13" s="51" t="e">
        <f>#REF!</f>
        <v>#REF!</v>
      </c>
      <c r="AY13" s="45"/>
      <c r="AZ13" s="49">
        <v>8</v>
      </c>
      <c r="BA13" s="50" t="e">
        <f>+#REF!</f>
        <v>#REF!</v>
      </c>
      <c r="BB13" s="50" t="e">
        <f>+#REF!</f>
        <v>#REF!</v>
      </c>
      <c r="BD13" s="52">
        <f t="shared" si="0"/>
        <v>0</v>
      </c>
      <c r="BE13" s="45">
        <f t="shared" si="0"/>
        <v>0</v>
      </c>
      <c r="BF13" s="30">
        <f t="shared" si="15"/>
        <v>50.099999999999994</v>
      </c>
      <c r="BG13" s="30">
        <f t="shared" si="1"/>
        <v>0</v>
      </c>
      <c r="BH13" s="53">
        <f t="shared" si="2"/>
        <v>0</v>
      </c>
      <c r="BJ13" s="52">
        <f t="shared" si="3"/>
        <v>0</v>
      </c>
      <c r="BK13" s="45">
        <f t="shared" si="3"/>
        <v>0</v>
      </c>
      <c r="BL13" s="30">
        <f t="shared" si="16"/>
        <v>50.1</v>
      </c>
      <c r="BM13" s="30">
        <f t="shared" si="4"/>
        <v>0</v>
      </c>
      <c r="BN13" s="53">
        <f t="shared" si="5"/>
        <v>0</v>
      </c>
      <c r="BP13" s="52">
        <f t="shared" si="6"/>
        <v>0</v>
      </c>
      <c r="BQ13" s="45">
        <f t="shared" si="6"/>
        <v>0</v>
      </c>
      <c r="BR13" s="30">
        <f t="shared" si="17"/>
        <v>50.1</v>
      </c>
      <c r="BS13" s="30">
        <f t="shared" si="7"/>
        <v>0</v>
      </c>
      <c r="BT13" s="53">
        <f t="shared" si="8"/>
        <v>0</v>
      </c>
      <c r="BV13" s="52" t="e">
        <f t="shared" si="9"/>
        <v>#REF!</v>
      </c>
      <c r="BW13" s="45" t="e">
        <f t="shared" si="9"/>
        <v>#REF!</v>
      </c>
      <c r="BX13" s="30" t="e">
        <f t="shared" si="18"/>
        <v>#REF!</v>
      </c>
      <c r="BY13" s="30" t="e">
        <f t="shared" si="10"/>
        <v>#REF!</v>
      </c>
      <c r="BZ13" s="53" t="e">
        <f t="shared" si="11"/>
        <v>#REF!</v>
      </c>
      <c r="CB13" s="52" t="e">
        <f t="shared" si="12"/>
        <v>#REF!</v>
      </c>
      <c r="CC13" s="45" t="e">
        <f t="shared" si="12"/>
        <v>#REF!</v>
      </c>
      <c r="CD13" s="30" t="e">
        <f t="shared" si="19"/>
        <v>#REF!</v>
      </c>
      <c r="CE13" s="30" t="e">
        <f t="shared" si="13"/>
        <v>#REF!</v>
      </c>
      <c r="CF13" s="53" t="e">
        <f t="shared" si="14"/>
        <v>#REF!</v>
      </c>
    </row>
    <row r="14" spans="1:84" x14ac:dyDescent="0.25">
      <c r="AJ14" s="49">
        <v>9</v>
      </c>
      <c r="AK14" s="50">
        <f>'A2'!A13</f>
        <v>0</v>
      </c>
      <c r="AL14" s="51">
        <f>'A2'!B13</f>
        <v>0</v>
      </c>
      <c r="AN14" s="49">
        <v>9</v>
      </c>
      <c r="AO14" s="50">
        <f>'A3'!A13</f>
        <v>0</v>
      </c>
      <c r="AP14" s="51">
        <f>'A3'!B13</f>
        <v>0</v>
      </c>
      <c r="AQ14" s="45"/>
      <c r="AR14" s="49">
        <v>9</v>
      </c>
      <c r="AS14" s="50">
        <f>'A4'!A13</f>
        <v>0</v>
      </c>
      <c r="AT14" s="51">
        <f>'A4'!B13</f>
        <v>0</v>
      </c>
      <c r="AU14" s="45"/>
      <c r="AV14" s="49">
        <v>9</v>
      </c>
      <c r="AW14" s="50" t="e">
        <f>#REF!</f>
        <v>#REF!</v>
      </c>
      <c r="AX14" s="51" t="e">
        <f>#REF!</f>
        <v>#REF!</v>
      </c>
      <c r="AY14" s="45"/>
      <c r="AZ14" s="49">
        <v>9</v>
      </c>
      <c r="BA14" s="50" t="e">
        <f>+#REF!</f>
        <v>#REF!</v>
      </c>
      <c r="BB14" s="50" t="e">
        <f>+#REF!</f>
        <v>#REF!</v>
      </c>
      <c r="BD14" s="52">
        <f t="shared" si="0"/>
        <v>0</v>
      </c>
      <c r="BE14" s="45">
        <f t="shared" si="0"/>
        <v>0</v>
      </c>
      <c r="BF14" s="30">
        <f t="shared" si="15"/>
        <v>50.099999999999994</v>
      </c>
      <c r="BG14" s="30">
        <f t="shared" si="1"/>
        <v>0</v>
      </c>
      <c r="BH14" s="53">
        <f t="shared" si="2"/>
        <v>0</v>
      </c>
      <c r="BJ14" s="52">
        <f t="shared" si="3"/>
        <v>0</v>
      </c>
      <c r="BK14" s="45">
        <f t="shared" si="3"/>
        <v>0</v>
      </c>
      <c r="BL14" s="30">
        <f t="shared" si="16"/>
        <v>50.1</v>
      </c>
      <c r="BM14" s="30">
        <f t="shared" si="4"/>
        <v>0</v>
      </c>
      <c r="BN14" s="53">
        <f t="shared" si="5"/>
        <v>0</v>
      </c>
      <c r="BP14" s="52">
        <f t="shared" si="6"/>
        <v>0</v>
      </c>
      <c r="BQ14" s="45">
        <f t="shared" si="6"/>
        <v>0</v>
      </c>
      <c r="BR14" s="30">
        <f t="shared" si="17"/>
        <v>50.1</v>
      </c>
      <c r="BS14" s="30">
        <f t="shared" si="7"/>
        <v>0</v>
      </c>
      <c r="BT14" s="53">
        <f t="shared" si="8"/>
        <v>0</v>
      </c>
      <c r="BV14" s="52" t="e">
        <f t="shared" si="9"/>
        <v>#REF!</v>
      </c>
      <c r="BW14" s="45" t="e">
        <f t="shared" si="9"/>
        <v>#REF!</v>
      </c>
      <c r="BX14" s="30" t="e">
        <f t="shared" si="18"/>
        <v>#REF!</v>
      </c>
      <c r="BY14" s="30" t="e">
        <f t="shared" si="10"/>
        <v>#REF!</v>
      </c>
      <c r="BZ14" s="53" t="e">
        <f t="shared" si="11"/>
        <v>#REF!</v>
      </c>
      <c r="CB14" s="52" t="e">
        <f t="shared" si="12"/>
        <v>#REF!</v>
      </c>
      <c r="CC14" s="45" t="e">
        <f t="shared" si="12"/>
        <v>#REF!</v>
      </c>
      <c r="CD14" s="30" t="e">
        <f t="shared" si="19"/>
        <v>#REF!</v>
      </c>
      <c r="CE14" s="30" t="e">
        <f t="shared" si="13"/>
        <v>#REF!</v>
      </c>
      <c r="CF14" s="53" t="e">
        <f t="shared" si="14"/>
        <v>#REF!</v>
      </c>
    </row>
    <row r="15" spans="1:84" x14ac:dyDescent="0.25">
      <c r="AJ15" s="49">
        <v>10</v>
      </c>
      <c r="AK15" s="50">
        <f>'A2'!A14</f>
        <v>0</v>
      </c>
      <c r="AL15" s="51">
        <f>'A2'!B14</f>
        <v>0</v>
      </c>
      <c r="AN15" s="49">
        <v>10</v>
      </c>
      <c r="AO15" s="50">
        <f>'A3'!A14</f>
        <v>0</v>
      </c>
      <c r="AP15" s="51">
        <f>'A3'!B14</f>
        <v>0</v>
      </c>
      <c r="AQ15" s="45"/>
      <c r="AR15" s="49">
        <v>10</v>
      </c>
      <c r="AS15" s="50">
        <f>'A4'!A14</f>
        <v>0</v>
      </c>
      <c r="AT15" s="51">
        <f>'A4'!B14</f>
        <v>0</v>
      </c>
      <c r="AU15" s="45"/>
      <c r="AV15" s="49">
        <v>10</v>
      </c>
      <c r="AW15" s="50" t="e">
        <f>#REF!</f>
        <v>#REF!</v>
      </c>
      <c r="AX15" s="51" t="e">
        <f>#REF!</f>
        <v>#REF!</v>
      </c>
      <c r="AY15" s="45"/>
      <c r="AZ15" s="49">
        <v>10</v>
      </c>
      <c r="BA15" s="50" t="e">
        <f>+#REF!</f>
        <v>#REF!</v>
      </c>
      <c r="BB15" s="50" t="e">
        <f>+#REF!</f>
        <v>#REF!</v>
      </c>
      <c r="BD15" s="52">
        <f t="shared" si="0"/>
        <v>0</v>
      </c>
      <c r="BE15" s="45">
        <f t="shared" si="0"/>
        <v>0</v>
      </c>
      <c r="BF15" s="30">
        <f t="shared" si="15"/>
        <v>50.099999999999994</v>
      </c>
      <c r="BG15" s="30">
        <f t="shared" si="1"/>
        <v>0</v>
      </c>
      <c r="BH15" s="53">
        <f t="shared" si="2"/>
        <v>0</v>
      </c>
      <c r="BJ15" s="52">
        <f t="shared" si="3"/>
        <v>0</v>
      </c>
      <c r="BK15" s="45">
        <f t="shared" si="3"/>
        <v>0</v>
      </c>
      <c r="BL15" s="30">
        <f t="shared" si="16"/>
        <v>50.1</v>
      </c>
      <c r="BM15" s="30">
        <f t="shared" si="4"/>
        <v>0</v>
      </c>
      <c r="BN15" s="53">
        <f t="shared" si="5"/>
        <v>0</v>
      </c>
      <c r="BP15" s="52">
        <f t="shared" si="6"/>
        <v>0</v>
      </c>
      <c r="BQ15" s="45">
        <f t="shared" si="6"/>
        <v>0</v>
      </c>
      <c r="BR15" s="30">
        <f t="shared" si="17"/>
        <v>50.1</v>
      </c>
      <c r="BS15" s="30">
        <f t="shared" si="7"/>
        <v>0</v>
      </c>
      <c r="BT15" s="53">
        <f t="shared" si="8"/>
        <v>0</v>
      </c>
      <c r="BV15" s="52" t="e">
        <f t="shared" si="9"/>
        <v>#REF!</v>
      </c>
      <c r="BW15" s="45" t="e">
        <f t="shared" si="9"/>
        <v>#REF!</v>
      </c>
      <c r="BX15" s="30" t="e">
        <f t="shared" si="18"/>
        <v>#REF!</v>
      </c>
      <c r="BY15" s="30" t="e">
        <f t="shared" si="10"/>
        <v>#REF!</v>
      </c>
      <c r="BZ15" s="53" t="e">
        <f t="shared" si="11"/>
        <v>#REF!</v>
      </c>
      <c r="CB15" s="52" t="e">
        <f t="shared" si="12"/>
        <v>#REF!</v>
      </c>
      <c r="CC15" s="45" t="e">
        <f t="shared" si="12"/>
        <v>#REF!</v>
      </c>
      <c r="CD15" s="30" t="e">
        <f t="shared" si="19"/>
        <v>#REF!</v>
      </c>
      <c r="CE15" s="30" t="e">
        <f t="shared" si="13"/>
        <v>#REF!</v>
      </c>
      <c r="CF15" s="53" t="e">
        <f t="shared" si="14"/>
        <v>#REF!</v>
      </c>
    </row>
    <row r="16" spans="1:84" x14ac:dyDescent="0.25">
      <c r="AJ16" s="49">
        <v>11</v>
      </c>
      <c r="AK16" s="50">
        <f>'A2'!A15</f>
        <v>0</v>
      </c>
      <c r="AL16" s="51">
        <f>'A2'!B15</f>
        <v>0</v>
      </c>
      <c r="AN16" s="49">
        <v>11</v>
      </c>
      <c r="AO16" s="50">
        <f>'A3'!A15</f>
        <v>0</v>
      </c>
      <c r="AP16" s="51">
        <f>'A3'!B15</f>
        <v>0</v>
      </c>
      <c r="AQ16" s="45"/>
      <c r="AR16" s="49">
        <v>11</v>
      </c>
      <c r="AS16" s="50">
        <f>'A4'!A15</f>
        <v>0</v>
      </c>
      <c r="AT16" s="51">
        <f>'A4'!B15</f>
        <v>0</v>
      </c>
      <c r="AU16" s="45"/>
      <c r="AV16" s="49">
        <v>11</v>
      </c>
      <c r="AW16" s="50" t="e">
        <f>#REF!</f>
        <v>#REF!</v>
      </c>
      <c r="AX16" s="51" t="e">
        <f>#REF!</f>
        <v>#REF!</v>
      </c>
      <c r="AY16" s="45"/>
      <c r="AZ16" s="49">
        <v>11</v>
      </c>
      <c r="BA16" s="50" t="e">
        <f>+#REF!</f>
        <v>#REF!</v>
      </c>
      <c r="BB16" s="50" t="e">
        <f>+#REF!</f>
        <v>#REF!</v>
      </c>
      <c r="BD16" s="52">
        <f t="shared" si="0"/>
        <v>0</v>
      </c>
      <c r="BE16" s="45">
        <f t="shared" si="0"/>
        <v>0</v>
      </c>
      <c r="BF16" s="30">
        <f t="shared" si="15"/>
        <v>50.099999999999994</v>
      </c>
      <c r="BG16" s="30">
        <f t="shared" si="1"/>
        <v>0</v>
      </c>
      <c r="BH16" s="53">
        <f t="shared" si="2"/>
        <v>0</v>
      </c>
      <c r="BJ16" s="52">
        <f t="shared" si="3"/>
        <v>0</v>
      </c>
      <c r="BK16" s="45">
        <f t="shared" si="3"/>
        <v>0</v>
      </c>
      <c r="BL16" s="30">
        <f t="shared" si="16"/>
        <v>50.1</v>
      </c>
      <c r="BM16" s="30">
        <f t="shared" si="4"/>
        <v>0</v>
      </c>
      <c r="BN16" s="53">
        <f t="shared" si="5"/>
        <v>0</v>
      </c>
      <c r="BP16" s="52">
        <f t="shared" si="6"/>
        <v>0</v>
      </c>
      <c r="BQ16" s="45">
        <f t="shared" si="6"/>
        <v>0</v>
      </c>
      <c r="BR16" s="30">
        <f t="shared" si="17"/>
        <v>50.1</v>
      </c>
      <c r="BS16" s="30">
        <f t="shared" si="7"/>
        <v>0</v>
      </c>
      <c r="BT16" s="53">
        <f t="shared" si="8"/>
        <v>0</v>
      </c>
      <c r="BV16" s="52" t="e">
        <f t="shared" si="9"/>
        <v>#REF!</v>
      </c>
      <c r="BW16" s="45" t="e">
        <f t="shared" si="9"/>
        <v>#REF!</v>
      </c>
      <c r="BX16" s="30" t="e">
        <f t="shared" si="18"/>
        <v>#REF!</v>
      </c>
      <c r="BY16" s="30" t="e">
        <f t="shared" si="10"/>
        <v>#REF!</v>
      </c>
      <c r="BZ16" s="53" t="e">
        <f t="shared" si="11"/>
        <v>#REF!</v>
      </c>
      <c r="CB16" s="52" t="e">
        <f t="shared" si="12"/>
        <v>#REF!</v>
      </c>
      <c r="CC16" s="45" t="e">
        <f t="shared" si="12"/>
        <v>#REF!</v>
      </c>
      <c r="CD16" s="30" t="e">
        <f t="shared" si="19"/>
        <v>#REF!</v>
      </c>
      <c r="CE16" s="30" t="e">
        <f t="shared" si="13"/>
        <v>#REF!</v>
      </c>
      <c r="CF16" s="53" t="e">
        <f t="shared" si="14"/>
        <v>#REF!</v>
      </c>
    </row>
    <row r="17" spans="1:84" x14ac:dyDescent="0.25">
      <c r="AJ17" s="49">
        <v>12</v>
      </c>
      <c r="AK17" s="50">
        <f>'A2'!A16</f>
        <v>0</v>
      </c>
      <c r="AL17" s="51">
        <f>'A2'!B16</f>
        <v>0</v>
      </c>
      <c r="AN17" s="49">
        <v>12</v>
      </c>
      <c r="AO17" s="50">
        <f>'A3'!A16</f>
        <v>0</v>
      </c>
      <c r="AP17" s="51">
        <f>'A3'!B16</f>
        <v>0</v>
      </c>
      <c r="AQ17" s="45"/>
      <c r="AR17" s="49">
        <v>12</v>
      </c>
      <c r="AS17" s="50">
        <f>'A4'!A16</f>
        <v>0</v>
      </c>
      <c r="AT17" s="51">
        <f>'A4'!B16</f>
        <v>0</v>
      </c>
      <c r="AU17" s="45"/>
      <c r="AV17" s="49">
        <v>12</v>
      </c>
      <c r="AW17" s="50" t="e">
        <f>#REF!</f>
        <v>#REF!</v>
      </c>
      <c r="AX17" s="51" t="e">
        <f>#REF!</f>
        <v>#REF!</v>
      </c>
      <c r="AY17" s="45"/>
      <c r="AZ17" s="49">
        <v>12</v>
      </c>
      <c r="BA17" s="50" t="e">
        <f>+#REF!</f>
        <v>#REF!</v>
      </c>
      <c r="BB17" s="50" t="e">
        <f>+#REF!</f>
        <v>#REF!</v>
      </c>
      <c r="BD17" s="52">
        <f t="shared" si="0"/>
        <v>0</v>
      </c>
      <c r="BE17" s="45">
        <f t="shared" si="0"/>
        <v>0</v>
      </c>
      <c r="BF17" s="30">
        <f t="shared" si="15"/>
        <v>50.099999999999994</v>
      </c>
      <c r="BG17" s="30">
        <f t="shared" si="1"/>
        <v>0</v>
      </c>
      <c r="BH17" s="53">
        <f t="shared" si="2"/>
        <v>0</v>
      </c>
      <c r="BJ17" s="52">
        <f t="shared" si="3"/>
        <v>0</v>
      </c>
      <c r="BK17" s="45">
        <f t="shared" si="3"/>
        <v>0</v>
      </c>
      <c r="BL17" s="30">
        <f t="shared" si="16"/>
        <v>50.1</v>
      </c>
      <c r="BM17" s="30">
        <f t="shared" si="4"/>
        <v>0</v>
      </c>
      <c r="BN17" s="53">
        <f t="shared" si="5"/>
        <v>0</v>
      </c>
      <c r="BP17" s="52">
        <f t="shared" si="6"/>
        <v>0</v>
      </c>
      <c r="BQ17" s="45">
        <f t="shared" si="6"/>
        <v>0</v>
      </c>
      <c r="BR17" s="30">
        <f t="shared" si="17"/>
        <v>50.1</v>
      </c>
      <c r="BS17" s="30">
        <f t="shared" si="7"/>
        <v>0</v>
      </c>
      <c r="BT17" s="53">
        <f t="shared" si="8"/>
        <v>0</v>
      </c>
      <c r="BV17" s="52" t="e">
        <f t="shared" si="9"/>
        <v>#REF!</v>
      </c>
      <c r="BW17" s="45" t="e">
        <f t="shared" si="9"/>
        <v>#REF!</v>
      </c>
      <c r="BX17" s="30" t="e">
        <f t="shared" si="18"/>
        <v>#REF!</v>
      </c>
      <c r="BY17" s="30" t="e">
        <f t="shared" si="10"/>
        <v>#REF!</v>
      </c>
      <c r="BZ17" s="53" t="e">
        <f t="shared" si="11"/>
        <v>#REF!</v>
      </c>
      <c r="CB17" s="52" t="e">
        <f t="shared" si="12"/>
        <v>#REF!</v>
      </c>
      <c r="CC17" s="45" t="e">
        <f t="shared" si="12"/>
        <v>#REF!</v>
      </c>
      <c r="CD17" s="30" t="e">
        <f t="shared" si="19"/>
        <v>#REF!</v>
      </c>
      <c r="CE17" s="30" t="e">
        <f t="shared" si="13"/>
        <v>#REF!</v>
      </c>
      <c r="CF17" s="53" t="e">
        <f t="shared" si="14"/>
        <v>#REF!</v>
      </c>
    </row>
    <row r="18" spans="1:84" x14ac:dyDescent="0.25">
      <c r="AJ18" s="49">
        <v>13</v>
      </c>
      <c r="AK18" s="50">
        <f>'A2'!A17</f>
        <v>0</v>
      </c>
      <c r="AL18" s="51">
        <f>'A2'!B17</f>
        <v>0</v>
      </c>
      <c r="AN18" s="49">
        <v>13</v>
      </c>
      <c r="AO18" s="50">
        <f>'A3'!A17</f>
        <v>0</v>
      </c>
      <c r="AP18" s="51">
        <f>'A3'!B17</f>
        <v>0</v>
      </c>
      <c r="AQ18" s="45"/>
      <c r="AR18" s="49">
        <v>13</v>
      </c>
      <c r="AS18" s="50">
        <f>'A4'!A17</f>
        <v>0</v>
      </c>
      <c r="AT18" s="51">
        <f>'A4'!B17</f>
        <v>0</v>
      </c>
      <c r="AU18" s="45"/>
      <c r="AV18" s="49">
        <v>13</v>
      </c>
      <c r="AW18" s="50" t="e">
        <f>#REF!</f>
        <v>#REF!</v>
      </c>
      <c r="AX18" s="51" t="e">
        <f>#REF!</f>
        <v>#REF!</v>
      </c>
      <c r="AY18" s="45"/>
      <c r="AZ18" s="49">
        <v>13</v>
      </c>
      <c r="BA18" s="50" t="e">
        <f>+#REF!</f>
        <v>#REF!</v>
      </c>
      <c r="BB18" s="50" t="e">
        <f>+#REF!</f>
        <v>#REF!</v>
      </c>
      <c r="BD18" s="52">
        <f t="shared" si="0"/>
        <v>0</v>
      </c>
      <c r="BE18" s="45">
        <f t="shared" si="0"/>
        <v>0</v>
      </c>
      <c r="BF18" s="30">
        <f t="shared" si="15"/>
        <v>50.099999999999994</v>
      </c>
      <c r="BG18" s="30">
        <f t="shared" si="1"/>
        <v>0</v>
      </c>
      <c r="BH18" s="53">
        <f t="shared" si="2"/>
        <v>0</v>
      </c>
      <c r="BJ18" s="52">
        <f t="shared" si="3"/>
        <v>0</v>
      </c>
      <c r="BK18" s="45">
        <f t="shared" si="3"/>
        <v>0</v>
      </c>
      <c r="BL18" s="30">
        <f t="shared" si="16"/>
        <v>50.1</v>
      </c>
      <c r="BM18" s="30">
        <f t="shared" si="4"/>
        <v>0</v>
      </c>
      <c r="BN18" s="53">
        <f t="shared" si="5"/>
        <v>0</v>
      </c>
      <c r="BP18" s="52">
        <f t="shared" si="6"/>
        <v>0</v>
      </c>
      <c r="BQ18" s="45">
        <f t="shared" si="6"/>
        <v>0</v>
      </c>
      <c r="BR18" s="30">
        <f t="shared" si="17"/>
        <v>50.1</v>
      </c>
      <c r="BS18" s="30">
        <f t="shared" si="7"/>
        <v>0</v>
      </c>
      <c r="BT18" s="53">
        <f t="shared" si="8"/>
        <v>0</v>
      </c>
      <c r="BV18" s="52" t="e">
        <f t="shared" si="9"/>
        <v>#REF!</v>
      </c>
      <c r="BW18" s="45" t="e">
        <f t="shared" si="9"/>
        <v>#REF!</v>
      </c>
      <c r="BX18" s="30" t="e">
        <f t="shared" si="18"/>
        <v>#REF!</v>
      </c>
      <c r="BY18" s="30" t="e">
        <f t="shared" si="10"/>
        <v>#REF!</v>
      </c>
      <c r="BZ18" s="53" t="e">
        <f t="shared" si="11"/>
        <v>#REF!</v>
      </c>
      <c r="CB18" s="52" t="e">
        <f t="shared" si="12"/>
        <v>#REF!</v>
      </c>
      <c r="CC18" s="45" t="e">
        <f t="shared" si="12"/>
        <v>#REF!</v>
      </c>
      <c r="CD18" s="30" t="e">
        <f t="shared" si="19"/>
        <v>#REF!</v>
      </c>
      <c r="CE18" s="30" t="e">
        <f t="shared" si="13"/>
        <v>#REF!</v>
      </c>
      <c r="CF18" s="53" t="e">
        <f t="shared" si="14"/>
        <v>#REF!</v>
      </c>
    </row>
    <row r="19" spans="1:84" x14ac:dyDescent="0.25">
      <c r="AJ19" s="49">
        <v>14</v>
      </c>
      <c r="AK19" s="50">
        <f>'A2'!A18</f>
        <v>0</v>
      </c>
      <c r="AL19" s="51">
        <f>'A2'!B18</f>
        <v>0</v>
      </c>
      <c r="AN19" s="49">
        <v>14</v>
      </c>
      <c r="AO19" s="50">
        <f>'A3'!A18</f>
        <v>0</v>
      </c>
      <c r="AP19" s="51">
        <f>'A3'!B18</f>
        <v>0</v>
      </c>
      <c r="AQ19" s="45"/>
      <c r="AR19" s="49">
        <v>14</v>
      </c>
      <c r="AS19" s="50">
        <f>'A4'!A18</f>
        <v>0</v>
      </c>
      <c r="AT19" s="51">
        <f>'A4'!B18</f>
        <v>0</v>
      </c>
      <c r="AU19" s="45"/>
      <c r="AV19" s="49">
        <v>14</v>
      </c>
      <c r="AW19" s="50" t="e">
        <f>#REF!</f>
        <v>#REF!</v>
      </c>
      <c r="AX19" s="51" t="e">
        <f>#REF!</f>
        <v>#REF!</v>
      </c>
      <c r="AY19" s="45"/>
      <c r="AZ19" s="49">
        <v>14</v>
      </c>
      <c r="BA19" s="50" t="e">
        <f>+#REF!</f>
        <v>#REF!</v>
      </c>
      <c r="BB19" s="50" t="e">
        <f>+#REF!</f>
        <v>#REF!</v>
      </c>
      <c r="BD19" s="52">
        <f t="shared" si="0"/>
        <v>0</v>
      </c>
      <c r="BE19" s="45">
        <f t="shared" si="0"/>
        <v>0</v>
      </c>
      <c r="BF19" s="30">
        <f t="shared" si="15"/>
        <v>50.099999999999994</v>
      </c>
      <c r="BG19" s="30">
        <f t="shared" si="1"/>
        <v>0</v>
      </c>
      <c r="BH19" s="53">
        <f t="shared" si="2"/>
        <v>0</v>
      </c>
      <c r="BJ19" s="52">
        <f t="shared" si="3"/>
        <v>0</v>
      </c>
      <c r="BK19" s="45">
        <f t="shared" si="3"/>
        <v>0</v>
      </c>
      <c r="BL19" s="30">
        <f t="shared" si="16"/>
        <v>50.1</v>
      </c>
      <c r="BM19" s="30">
        <f t="shared" si="4"/>
        <v>0</v>
      </c>
      <c r="BN19" s="53">
        <f t="shared" si="5"/>
        <v>0</v>
      </c>
      <c r="BP19" s="52">
        <f t="shared" si="6"/>
        <v>0</v>
      </c>
      <c r="BQ19" s="45">
        <f t="shared" si="6"/>
        <v>0</v>
      </c>
      <c r="BR19" s="30">
        <f t="shared" si="17"/>
        <v>50.1</v>
      </c>
      <c r="BS19" s="30">
        <f t="shared" si="7"/>
        <v>0</v>
      </c>
      <c r="BT19" s="53">
        <f t="shared" si="8"/>
        <v>0</v>
      </c>
      <c r="BV19" s="52" t="e">
        <f t="shared" si="9"/>
        <v>#REF!</v>
      </c>
      <c r="BW19" s="45" t="e">
        <f t="shared" si="9"/>
        <v>#REF!</v>
      </c>
      <c r="BX19" s="30" t="e">
        <f t="shared" si="18"/>
        <v>#REF!</v>
      </c>
      <c r="BY19" s="30" t="e">
        <f t="shared" si="10"/>
        <v>#REF!</v>
      </c>
      <c r="BZ19" s="53" t="e">
        <f t="shared" si="11"/>
        <v>#REF!</v>
      </c>
      <c r="CB19" s="52" t="e">
        <f t="shared" si="12"/>
        <v>#REF!</v>
      </c>
      <c r="CC19" s="45" t="e">
        <f t="shared" si="12"/>
        <v>#REF!</v>
      </c>
      <c r="CD19" s="30" t="e">
        <f t="shared" si="19"/>
        <v>#REF!</v>
      </c>
      <c r="CE19" s="30" t="e">
        <f t="shared" si="13"/>
        <v>#REF!</v>
      </c>
      <c r="CF19" s="53" t="e">
        <f t="shared" si="14"/>
        <v>#REF!</v>
      </c>
    </row>
    <row r="20" spans="1:84" x14ac:dyDescent="0.25">
      <c r="AJ20" s="54">
        <v>15</v>
      </c>
      <c r="AK20" s="50">
        <f>'A2'!A19</f>
        <v>0</v>
      </c>
      <c r="AL20" s="51">
        <f>'A2'!B19</f>
        <v>0</v>
      </c>
      <c r="AN20" s="54">
        <v>15</v>
      </c>
      <c r="AO20" s="50">
        <f>'A3'!A19</f>
        <v>0</v>
      </c>
      <c r="AP20" s="51">
        <f>'A3'!B19</f>
        <v>0</v>
      </c>
      <c r="AQ20" s="45"/>
      <c r="AR20" s="54">
        <v>15</v>
      </c>
      <c r="AS20" s="50">
        <f>'A4'!A19</f>
        <v>0</v>
      </c>
      <c r="AT20" s="51">
        <f>'A4'!B19</f>
        <v>0</v>
      </c>
      <c r="AU20" s="45"/>
      <c r="AV20" s="54">
        <v>15</v>
      </c>
      <c r="AW20" s="50" t="e">
        <f>#REF!</f>
        <v>#REF!</v>
      </c>
      <c r="AX20" s="51" t="e">
        <f>#REF!</f>
        <v>#REF!</v>
      </c>
      <c r="AY20" s="45"/>
      <c r="AZ20" s="54">
        <v>15</v>
      </c>
      <c r="BA20" s="50" t="e">
        <f>+#REF!</f>
        <v>#REF!</v>
      </c>
      <c r="BB20" s="50" t="e">
        <f>+#REF!</f>
        <v>#REF!</v>
      </c>
      <c r="BD20" s="55">
        <f t="shared" si="0"/>
        <v>0</v>
      </c>
      <c r="BE20" s="56">
        <f t="shared" si="0"/>
        <v>0</v>
      </c>
      <c r="BF20" s="57">
        <f t="shared" si="15"/>
        <v>50.099999999999994</v>
      </c>
      <c r="BG20" s="57">
        <f t="shared" si="1"/>
        <v>0</v>
      </c>
      <c r="BH20" s="41">
        <f t="shared" si="2"/>
        <v>0</v>
      </c>
      <c r="BJ20" s="55">
        <f t="shared" si="3"/>
        <v>0</v>
      </c>
      <c r="BK20" s="56">
        <f t="shared" si="3"/>
        <v>0</v>
      </c>
      <c r="BL20" s="57">
        <f t="shared" si="16"/>
        <v>50.1</v>
      </c>
      <c r="BM20" s="57">
        <f t="shared" si="4"/>
        <v>0</v>
      </c>
      <c r="BN20" s="41">
        <f t="shared" si="5"/>
        <v>0</v>
      </c>
      <c r="BP20" s="55">
        <f t="shared" si="6"/>
        <v>0</v>
      </c>
      <c r="BQ20" s="56">
        <f t="shared" si="6"/>
        <v>0</v>
      </c>
      <c r="BR20" s="57">
        <f t="shared" si="17"/>
        <v>50.1</v>
      </c>
      <c r="BS20" s="57">
        <f t="shared" si="7"/>
        <v>0</v>
      </c>
      <c r="BT20" s="41">
        <f t="shared" si="8"/>
        <v>0</v>
      </c>
      <c r="BV20" s="55" t="e">
        <f t="shared" si="9"/>
        <v>#REF!</v>
      </c>
      <c r="BW20" s="56" t="e">
        <f t="shared" si="9"/>
        <v>#REF!</v>
      </c>
      <c r="BX20" s="57" t="e">
        <f t="shared" si="18"/>
        <v>#REF!</v>
      </c>
      <c r="BY20" s="57" t="e">
        <f t="shared" si="10"/>
        <v>#REF!</v>
      </c>
      <c r="BZ20" s="41" t="e">
        <f t="shared" si="11"/>
        <v>#REF!</v>
      </c>
      <c r="CB20" s="55" t="e">
        <f t="shared" si="12"/>
        <v>#REF!</v>
      </c>
      <c r="CC20" s="56" t="e">
        <f t="shared" si="12"/>
        <v>#REF!</v>
      </c>
      <c r="CD20" s="57" t="e">
        <f t="shared" si="19"/>
        <v>#REF!</v>
      </c>
      <c r="CE20" s="57" t="e">
        <f t="shared" si="13"/>
        <v>#REF!</v>
      </c>
      <c r="CF20" s="41" t="e">
        <f t="shared" si="14"/>
        <v>#REF!</v>
      </c>
    </row>
    <row r="21" spans="1:84" x14ac:dyDescent="0.25">
      <c r="AJ21" s="45"/>
      <c r="AK21" s="45">
        <f>SUM(AK6:AK20)</f>
        <v>50.099999999999994</v>
      </c>
      <c r="AL21" s="45">
        <f>AL2-SUM(AK6:AK12)</f>
        <v>-20.099999999999994</v>
      </c>
      <c r="AM21" s="45"/>
      <c r="AN21" s="45"/>
      <c r="AO21" s="45">
        <f>SUM(AO6:AO20)</f>
        <v>50.1</v>
      </c>
      <c r="AP21" s="45">
        <f>AL2-SUM(AO6:AO10)</f>
        <v>2.6799999999999997</v>
      </c>
      <c r="AQ21" s="45"/>
      <c r="AR21" s="45"/>
      <c r="AS21" s="45">
        <f>SUM(AS6:AS20)</f>
        <v>50.1</v>
      </c>
      <c r="AT21" s="45">
        <f>AL2-SUM(AS6:AS9)</f>
        <v>14.07</v>
      </c>
      <c r="AU21" s="45"/>
      <c r="AV21" s="45"/>
      <c r="AW21" s="45" t="e">
        <f>SUM(AW6:AW20)</f>
        <v>#REF!</v>
      </c>
      <c r="AX21" s="45" t="e">
        <f>AL2-SUM(AW6:AW9)</f>
        <v>#REF!</v>
      </c>
      <c r="AY21" s="45"/>
      <c r="AZ21" s="45"/>
      <c r="BA21" s="45" t="e">
        <f>SUM(BA6:BA20)</f>
        <v>#REF!</v>
      </c>
      <c r="BB21" s="45" t="e">
        <f>AL2-SUM(BA6:BA9)</f>
        <v>#REF!</v>
      </c>
      <c r="BG21" s="58" t="s">
        <v>89</v>
      </c>
      <c r="BH21" s="59">
        <f>SUM(BG6:BG20)/SUM(BH6:BH20)</f>
        <v>241.22435207163437</v>
      </c>
      <c r="BM21" s="58" t="s">
        <v>89</v>
      </c>
      <c r="BN21" s="59">
        <f>SUM(BM6:BM20)/SUM(BN6:BN20)</f>
        <v>241.14633397471908</v>
      </c>
      <c r="BS21" s="58" t="s">
        <v>89</v>
      </c>
      <c r="BT21" s="59">
        <f>SUM(BS6:BS20)/SUM(BT6:BT20)</f>
        <v>241.12762293445147</v>
      </c>
      <c r="BY21" s="58" t="s">
        <v>89</v>
      </c>
      <c r="BZ21" s="59" t="e">
        <f>SUM(BY6:BY20)/SUM(BZ6:BZ20)</f>
        <v>#REF!</v>
      </c>
      <c r="CE21" s="58" t="s">
        <v>89</v>
      </c>
      <c r="CF21" s="59" t="e">
        <f>SUM(CE6:CE20)/SUM(CF6:CF20)</f>
        <v>#REF!</v>
      </c>
    </row>
    <row r="22" spans="1:84" x14ac:dyDescent="0.25"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G22" s="30" t="s">
        <v>93</v>
      </c>
      <c r="BH22" s="60" t="str">
        <f>IF(BH21&gt;=1500,"A",IF(AND(BH21&lt;1500,BH21&gt;=760),"B",IF(AND(BH21&lt;760,BH21&gt;=360),"C",IF(AND(BH21&lt;360,BH21&gt;=180),"D","E/F"))))</f>
        <v>D</v>
      </c>
      <c r="BM22" s="30" t="s">
        <v>93</v>
      </c>
      <c r="BN22" s="60" t="str">
        <f>IF(BN21&gt;=1500,"A",IF(AND(BN21&lt;1500,BN21&gt;=760),"B",IF(AND(BN21&lt;760,BN21&gt;=360),"C",IF(AND(BN21&lt;360,BN21&gt;=180),"D","E/F"))))</f>
        <v>D</v>
      </c>
      <c r="BS22" s="30" t="s">
        <v>93</v>
      </c>
      <c r="BT22" s="60" t="str">
        <f>IF(BT21&gt;=1500,"A",IF(AND(BT21&lt;1500,BT21&gt;=760),"B",IF(AND(BT21&lt;760,BT21&gt;=360),"C",IF(AND(BT21&lt;360,BT21&gt;=180),"D","E/F"))))</f>
        <v>D</v>
      </c>
      <c r="BY22" s="30" t="s">
        <v>93</v>
      </c>
      <c r="BZ22" s="60" t="e">
        <f>IF(BZ21&gt;=1500,"A",IF(AND(BZ21&lt;1500,BZ21&gt;=760),"B",IF(AND(BZ21&lt;760,BZ21&gt;=360),"C",IF(AND(BZ21&lt;360,BZ21&gt;=180),"D","E/F"))))</f>
        <v>#REF!</v>
      </c>
      <c r="CE22" s="30" t="s">
        <v>93</v>
      </c>
      <c r="CF22" s="60" t="e">
        <f>IF(CF21&gt;=1500,"A",IF(AND(CF21&lt;1500,CF21&gt;=760),"B",IF(AND(CF21&lt;760,CF21&gt;=360),"C",IF(AND(CF21&lt;360,CF21&gt;=180),"D","E/F"))))</f>
        <v>#REF!</v>
      </c>
    </row>
    <row r="23" spans="1:84" x14ac:dyDescent="0.25">
      <c r="AJ23" s="233" t="str">
        <f>AJ4</f>
        <v>1 24</v>
      </c>
      <c r="AK23" s="234"/>
      <c r="AL23" s="234"/>
      <c r="AM23" s="234"/>
      <c r="AN23" s="234"/>
      <c r="AO23" s="235"/>
      <c r="AQ23" s="233" t="str">
        <f>AN4</f>
        <v xml:space="preserve">1 48 </v>
      </c>
      <c r="AR23" s="234"/>
      <c r="AS23" s="234"/>
      <c r="AT23" s="234"/>
      <c r="AU23" s="234"/>
      <c r="AV23" s="235"/>
      <c r="AX23" s="233" t="str">
        <f>AR4</f>
        <v>12 36</v>
      </c>
      <c r="AY23" s="234"/>
      <c r="AZ23" s="234"/>
      <c r="BA23" s="234"/>
      <c r="BB23" s="234"/>
      <c r="BC23" s="235"/>
      <c r="BD23" s="61"/>
      <c r="BE23" s="233" t="str">
        <f>AV4</f>
        <v>24 48</v>
      </c>
      <c r="BF23" s="234"/>
      <c r="BG23" s="234"/>
      <c r="BH23" s="234"/>
      <c r="BI23" s="234"/>
      <c r="BJ23" s="235"/>
      <c r="BL23" s="233" t="str">
        <f>AZ4</f>
        <v>Final</v>
      </c>
      <c r="BM23" s="234"/>
      <c r="BN23" s="234"/>
      <c r="BO23" s="234"/>
      <c r="BP23" s="234"/>
      <c r="BQ23" s="235"/>
    </row>
    <row r="24" spans="1:84" x14ac:dyDescent="0.25">
      <c r="AJ24" s="62" t="s">
        <v>87</v>
      </c>
      <c r="AK24" s="43" t="s">
        <v>94</v>
      </c>
      <c r="AL24" s="43" t="s">
        <v>89</v>
      </c>
      <c r="AM24" s="63" t="s">
        <v>95</v>
      </c>
      <c r="AN24" s="63" t="s">
        <v>96</v>
      </c>
      <c r="AO24" s="64" t="s">
        <v>97</v>
      </c>
      <c r="AQ24" s="62" t="s">
        <v>87</v>
      </c>
      <c r="AR24" s="43" t="s">
        <v>94</v>
      </c>
      <c r="AS24" s="43" t="s">
        <v>89</v>
      </c>
      <c r="AT24" s="63" t="s">
        <v>95</v>
      </c>
      <c r="AU24" s="63" t="s">
        <v>96</v>
      </c>
      <c r="AV24" s="64" t="s">
        <v>97</v>
      </c>
      <c r="AX24" s="62" t="s">
        <v>87</v>
      </c>
      <c r="AY24" s="43" t="s">
        <v>94</v>
      </c>
      <c r="AZ24" s="43" t="s">
        <v>89</v>
      </c>
      <c r="BA24" s="63" t="s">
        <v>95</v>
      </c>
      <c r="BB24" s="63" t="s">
        <v>96</v>
      </c>
      <c r="BC24" s="64" t="s">
        <v>97</v>
      </c>
      <c r="BD24" s="63"/>
      <c r="BE24" s="62" t="s">
        <v>87</v>
      </c>
      <c r="BF24" s="43" t="s">
        <v>94</v>
      </c>
      <c r="BG24" s="43" t="s">
        <v>89</v>
      </c>
      <c r="BH24" s="63" t="s">
        <v>95</v>
      </c>
      <c r="BI24" s="63" t="s">
        <v>96</v>
      </c>
      <c r="BJ24" s="64" t="s">
        <v>97</v>
      </c>
      <c r="BL24" s="62" t="s">
        <v>87</v>
      </c>
      <c r="BM24" s="43" t="s">
        <v>94</v>
      </c>
      <c r="BN24" s="43" t="s">
        <v>89</v>
      </c>
      <c r="BO24" s="63" t="s">
        <v>95</v>
      </c>
      <c r="BP24" s="63" t="s">
        <v>96</v>
      </c>
      <c r="BQ24" s="64" t="s">
        <v>97</v>
      </c>
      <c r="CE24" s="236" t="s">
        <v>98</v>
      </c>
      <c r="CF24" s="236"/>
    </row>
    <row r="25" spans="1:84" x14ac:dyDescent="0.25">
      <c r="AJ25" s="232">
        <v>1</v>
      </c>
      <c r="AK25" s="45">
        <v>0</v>
      </c>
      <c r="AL25" s="45">
        <f>IF(LOOKUP(AJ25,AJ$6:AJ$20,AL$6:AL$20)=0,NA(),LOOKUP(AJ25,AJ$6:AJ$20,AL$6:AL$20))</f>
        <v>164.17099999999999</v>
      </c>
      <c r="AM25" s="65">
        <f>AM26</f>
        <v>20.5259247035494</v>
      </c>
      <c r="AN25" s="59">
        <f>AM25/9.81*AL25^2/1000</f>
        <v>56.3931833934762</v>
      </c>
      <c r="AO25" s="66">
        <f>2*AN25*(1+$AU$1)</f>
        <v>152.26159516238576</v>
      </c>
      <c r="AQ25" s="232">
        <v>1</v>
      </c>
      <c r="AR25" s="45">
        <v>0</v>
      </c>
      <c r="AS25" s="45">
        <f>IF(LOOKUP(AQ25,AN$6:AN$20,AP$6:AP$20)=0,NA(),LOOKUP(AQ25,AN$6:AN$20,AP$6:AP$20))</f>
        <v>171.029</v>
      </c>
      <c r="AT25" s="65">
        <f>AT26</f>
        <v>20.673798666500367</v>
      </c>
      <c r="AU25" s="59">
        <f>AT25/9.81*AS25^2/1000</f>
        <v>61.643996628845692</v>
      </c>
      <c r="AV25" s="66">
        <f>2*AU25*(1+$AU$1)</f>
        <v>166.43879089788337</v>
      </c>
      <c r="AX25" s="232">
        <v>1</v>
      </c>
      <c r="AY25" s="45">
        <v>0</v>
      </c>
      <c r="AZ25" s="45">
        <f>IF(LOOKUP(AX25,AR$6:AR$20,AT$6:AT$20)=0,NA(),LOOKUP(AX25,AR$6:AR$20,AT$6:AT$20))</f>
        <v>167.4</v>
      </c>
      <c r="BA25" s="65">
        <f>BA26</f>
        <v>20.596303667447255</v>
      </c>
      <c r="BB25" s="59">
        <f>BA25/9.81*AZ25^2/1000</f>
        <v>58.834380689092178</v>
      </c>
      <c r="BC25" s="66">
        <f>2*BB25*(1+$AU$1)</f>
        <v>158.8528278605489</v>
      </c>
      <c r="BD25" s="59"/>
      <c r="BE25" s="67">
        <v>1</v>
      </c>
      <c r="BF25" s="45">
        <v>0</v>
      </c>
      <c r="BG25" s="45" t="e">
        <f>IF(LOOKUP(BE25,AV$6:AV$20,AX$6:AX$20)=0,NA(),LOOKUP(BE25,AV$6:AV$20,AX$6:AX$20))</f>
        <v>#REF!</v>
      </c>
      <c r="BH25" s="65" t="e">
        <f>BH26</f>
        <v>#REF!</v>
      </c>
      <c r="BI25" s="59" t="e">
        <f>BH25/9.81*BG25^2/1000</f>
        <v>#REF!</v>
      </c>
      <c r="BJ25" s="66" t="e">
        <f>2*BI25*(1+$AU$1)</f>
        <v>#REF!</v>
      </c>
      <c r="BL25" s="67">
        <v>1</v>
      </c>
      <c r="BM25" s="45">
        <v>0</v>
      </c>
      <c r="BN25" s="45" t="e">
        <f>IF(LOOKUP(BL25,AZ$6:AZ$20,BB$6:BB$20)=0,NA(),LOOKUP(BL25,AZ$6:AZ$20,BB$6:BB$20))</f>
        <v>#REF!</v>
      </c>
      <c r="BO25" s="65" t="e">
        <f>BO26</f>
        <v>#REF!</v>
      </c>
      <c r="BP25" s="59" t="e">
        <f>BO25/9.81*BN25^2/1000</f>
        <v>#REF!</v>
      </c>
      <c r="BQ25" s="66" t="e">
        <f>2*BP25*(1+$AU$1)</f>
        <v>#REF!</v>
      </c>
      <c r="CE25" s="68" t="s">
        <v>89</v>
      </c>
      <c r="CF25" s="69" t="e">
        <f>AVERAGE(CF21,BZ21,BT21,BN21,BH21)</f>
        <v>#REF!</v>
      </c>
    </row>
    <row r="26" spans="1:84" x14ac:dyDescent="0.25">
      <c r="R26" s="227" t="s">
        <v>99</v>
      </c>
      <c r="S26" s="227"/>
      <c r="T26" s="227"/>
      <c r="U26" s="227"/>
      <c r="V26" s="227"/>
      <c r="W26" s="227"/>
      <c r="X26" s="227"/>
      <c r="Y26" s="227"/>
      <c r="Z26" s="227"/>
      <c r="AA26" s="227"/>
      <c r="AB26" s="227"/>
      <c r="AC26" s="227"/>
      <c r="AD26" s="227"/>
      <c r="AE26" s="227"/>
      <c r="AF26" s="227"/>
      <c r="AG26" s="227"/>
      <c r="AH26" s="227"/>
      <c r="AJ26" s="232"/>
      <c r="AK26" s="45">
        <f>AK25+IF(LOOKUP(AJ25,AJ$6:AJ$20,AK$6:AK$20)=0,NA(),LOOKUP(AJ25,AJ$6:AJ$20,AK$6:AK$20))</f>
        <v>0.1</v>
      </c>
      <c r="AL26" s="45">
        <f>AL25</f>
        <v>164.17099999999999</v>
      </c>
      <c r="AM26" s="65">
        <f>8.32*LOG(AL26)-1.61*LOG(AVERAGE(AK25:AK26))</f>
        <v>20.5259247035494</v>
      </c>
      <c r="AN26" s="59">
        <f t="shared" ref="AN26:AN54" si="20">AM26/9.81*AL26^2/1000</f>
        <v>56.3931833934762</v>
      </c>
      <c r="AO26" s="66">
        <f t="shared" ref="AO26:AO54" si="21">2*AN26*(1+$AU$1)</f>
        <v>152.26159516238576</v>
      </c>
      <c r="AQ26" s="232"/>
      <c r="AR26" s="45">
        <f>AR25+IF(LOOKUP(AQ25,AN$6:AN$20,AO$6:AO$20)=0,NA(),LOOKUP(AQ25,AN$6:AN$20,AO$6:AO$20))</f>
        <v>0.1</v>
      </c>
      <c r="AS26" s="45">
        <f>AS25</f>
        <v>171.029</v>
      </c>
      <c r="AT26" s="65">
        <f>8.32*LOG(AS26)-1.61*LOG(AVERAGE(AR25:AR26))</f>
        <v>20.673798666500367</v>
      </c>
      <c r="AU26" s="59">
        <f t="shared" ref="AU26:AU54" si="22">AT26/9.81*AS26^2/1000</f>
        <v>61.643996628845692</v>
      </c>
      <c r="AV26" s="66">
        <f t="shared" ref="AV26:AV54" si="23">2*AU26*(1+$AU$1)</f>
        <v>166.43879089788337</v>
      </c>
      <c r="AX26" s="232"/>
      <c r="AY26" s="45">
        <f>AY25+IF(LOOKUP(AX25,AR$6:AR$20,AS$6:AS$20)=0,NA(),LOOKUP(AX25,AR$6:AR$20,AS$6:AS$20))</f>
        <v>0.1</v>
      </c>
      <c r="AZ26" s="45">
        <f>AZ25</f>
        <v>167.4</v>
      </c>
      <c r="BA26" s="65">
        <f>8.32*LOG(AZ26)-1.61*LOG(AVERAGE(AY25:AY26))</f>
        <v>20.596303667447255</v>
      </c>
      <c r="BB26" s="59">
        <f t="shared" ref="BB26:BB54" si="24">BA26/9.81*AZ26^2/1000</f>
        <v>58.834380689092178</v>
      </c>
      <c r="BC26" s="66">
        <f t="shared" ref="BC26:BC54" si="25">2*BB26*(1+$AU$1)</f>
        <v>158.8528278605489</v>
      </c>
      <c r="BD26" s="59"/>
      <c r="BE26" s="67"/>
      <c r="BF26" s="45" t="e">
        <f>BF25+IF(LOOKUP(BE25,AV$6:AV$20,AW$6:AW$20)=0,NA(),LOOKUP(BE25,AV$6:AV$20,AW$6:AW$20))</f>
        <v>#REF!</v>
      </c>
      <c r="BG26" s="45" t="e">
        <f>BG25</f>
        <v>#REF!</v>
      </c>
      <c r="BH26" s="65" t="e">
        <f>8.32*LOG(BG26)-1.61*LOG(AVERAGE(BF25:BF26))</f>
        <v>#REF!</v>
      </c>
      <c r="BI26" s="59" t="e">
        <f t="shared" ref="BI26:BI54" si="26">BH26/9.81*BG26^2/1000</f>
        <v>#REF!</v>
      </c>
      <c r="BJ26" s="66" t="e">
        <f t="shared" ref="BJ26:BJ54" si="27">2*BI26*(1+$AU$1)</f>
        <v>#REF!</v>
      </c>
      <c r="BL26" s="67"/>
      <c r="BM26" s="45" t="e">
        <f>BM25+IF(LOOKUP(BL25,AZ$6:AZ$20,BA$6:BA$20)=0,NA(),LOOKUP(BL25,AZ$6:AZ$20,BA$6:BA$20))</f>
        <v>#REF!</v>
      </c>
      <c r="BN26" s="45" t="e">
        <f>BN25</f>
        <v>#REF!</v>
      </c>
      <c r="BO26" s="65" t="e">
        <f>8.32*LOG(BN26)-1.61*LOG(AVERAGE(BM25:BM26))</f>
        <v>#REF!</v>
      </c>
      <c r="BP26" s="59" t="e">
        <f t="shared" ref="BP26:BP54" si="28">BO26/9.81*BN26^2/1000</f>
        <v>#REF!</v>
      </c>
      <c r="BQ26" s="66" t="e">
        <f t="shared" ref="BQ26:BQ54" si="29">2*BP26*(1+$AU$1)</f>
        <v>#REF!</v>
      </c>
      <c r="CE26" s="70" t="s">
        <v>93</v>
      </c>
      <c r="CF26" s="71" t="e">
        <f>IF(CF25&gt;=1500,"A",IF(AND(CF25&lt;1500,CF25&gt;=760),"B",IF(AND(CF25&lt;760,CF25&gt;=360),"C",IF(AND(CF25&lt;360,CF25&gt;=180),"D","E/F"))))</f>
        <v>#REF!</v>
      </c>
    </row>
    <row r="27" spans="1:84" x14ac:dyDescent="0.25">
      <c r="A27" s="227" t="s">
        <v>100</v>
      </c>
      <c r="B27" s="227"/>
      <c r="C27" s="227"/>
      <c r="D27" s="227"/>
      <c r="E27" s="227"/>
      <c r="F27" s="227"/>
      <c r="G27" s="227"/>
      <c r="H27" s="227"/>
      <c r="I27" s="227"/>
      <c r="J27" s="227"/>
      <c r="K27" s="227"/>
      <c r="L27" s="227"/>
      <c r="M27" s="227"/>
      <c r="N27" s="227"/>
      <c r="O27" s="227"/>
      <c r="P27" s="227"/>
      <c r="Q27" s="227"/>
      <c r="AJ27" s="232">
        <v>2</v>
      </c>
      <c r="AK27" s="45">
        <f>AK26</f>
        <v>0.1</v>
      </c>
      <c r="AL27" s="45">
        <f>IF(LOOKUP(AJ27,AJ$6:AJ$20,AL$6:AL$20)=0,NA(),LOOKUP(AJ27,AJ$6:AJ$20,AL$6:AL$20))</f>
        <v>164.17099999999999</v>
      </c>
      <c r="AM27" s="65">
        <f>AM28</f>
        <v>18.237142381288972</v>
      </c>
      <c r="AN27" s="59">
        <f t="shared" si="20"/>
        <v>50.104954087799214</v>
      </c>
      <c r="AO27" s="66">
        <f t="shared" si="21"/>
        <v>135.28337603705788</v>
      </c>
      <c r="AQ27" s="232">
        <v>2</v>
      </c>
      <c r="AR27" s="45">
        <f>AR26</f>
        <v>0.1</v>
      </c>
      <c r="AS27" s="45">
        <f>IF(LOOKUP(AQ27,AN$6:AN$20,AP$6:AP$20)=0,NA(),LOOKUP(AQ27,AN$6:AN$20,AP$6:AP$20))</f>
        <v>171.029</v>
      </c>
      <c r="AT27" s="65">
        <f>AT28</f>
        <v>18.38501634423994</v>
      </c>
      <c r="AU27" s="59">
        <f t="shared" si="22"/>
        <v>54.819431292132613</v>
      </c>
      <c r="AV27" s="66">
        <f t="shared" si="23"/>
        <v>148.01246448875807</v>
      </c>
      <c r="AX27" s="232">
        <v>2</v>
      </c>
      <c r="AY27" s="45">
        <f>AY26</f>
        <v>0.1</v>
      </c>
      <c r="AZ27" s="45">
        <f>IF(LOOKUP(AX27,AR$6:AR$20,AT$6:AT$20)=0,NA(),LOOKUP(AX27,AR$6:AR$20,AT$6:AT$20))</f>
        <v>167.4</v>
      </c>
      <c r="BA27" s="65">
        <f>BA28</f>
        <v>18.307521345186828</v>
      </c>
      <c r="BB27" s="59">
        <f t="shared" si="24"/>
        <v>52.296358496539007</v>
      </c>
      <c r="BC27" s="66">
        <f t="shared" si="25"/>
        <v>141.20016794065532</v>
      </c>
      <c r="BD27" s="59"/>
      <c r="BE27" s="67">
        <v>2</v>
      </c>
      <c r="BF27" s="45" t="e">
        <f>BF26</f>
        <v>#REF!</v>
      </c>
      <c r="BG27" s="45" t="e">
        <f>IF(LOOKUP(BE27,AV$6:AV$20,AX$6:AX$20)=0,NA(),LOOKUP(BE27,AV$6:AV$20,AX$6:AX$20))</f>
        <v>#REF!</v>
      </c>
      <c r="BH27" s="65" t="e">
        <f>BH28</f>
        <v>#REF!</v>
      </c>
      <c r="BI27" s="59" t="e">
        <f t="shared" si="26"/>
        <v>#REF!</v>
      </c>
      <c r="BJ27" s="66" t="e">
        <f t="shared" si="27"/>
        <v>#REF!</v>
      </c>
      <c r="BL27" s="67">
        <v>2</v>
      </c>
      <c r="BM27" s="45" t="e">
        <f>BM26</f>
        <v>#REF!</v>
      </c>
      <c r="BN27" s="45" t="e">
        <f>IF(LOOKUP(BL27,AZ$6:AZ$20,BB$6:BB$20)=0,NA(),LOOKUP(BL27,AZ$6:AZ$20,BB$6:BB$20))</f>
        <v>#REF!</v>
      </c>
      <c r="BO27" s="65" t="e">
        <f>BO28</f>
        <v>#REF!</v>
      </c>
      <c r="BP27" s="59" t="e">
        <f t="shared" si="28"/>
        <v>#REF!</v>
      </c>
      <c r="BQ27" s="66" t="e">
        <f t="shared" si="29"/>
        <v>#REF!</v>
      </c>
    </row>
    <row r="28" spans="1:84" x14ac:dyDescent="0.25">
      <c r="AJ28" s="232"/>
      <c r="AK28" s="45">
        <f>AK27+IF(LOOKUP(AJ27,AJ$6:AJ$20,AK$6:AK$20)=0,NA(),LOOKUP(AJ27,AJ$6:AJ$20,AK$6:AK$20))</f>
        <v>2.54</v>
      </c>
      <c r="AL28" s="45">
        <f>AL27</f>
        <v>164.17099999999999</v>
      </c>
      <c r="AM28" s="65">
        <f>8.32*LOG(AL28)-1.61*LOG(AVERAGE(AK27:AK28))</f>
        <v>18.237142381288972</v>
      </c>
      <c r="AN28" s="59">
        <f t="shared" si="20"/>
        <v>50.104954087799214</v>
      </c>
      <c r="AO28" s="66">
        <f t="shared" si="21"/>
        <v>135.28337603705788</v>
      </c>
      <c r="AQ28" s="232"/>
      <c r="AR28" s="45">
        <f>AR27+IF(LOOKUP(AQ27,AN$6:AN$20,AO$6:AO$20)=0,NA(),LOOKUP(AQ27,AN$6:AN$20,AO$6:AO$20))</f>
        <v>2.54</v>
      </c>
      <c r="AS28" s="45">
        <f>AS27</f>
        <v>171.029</v>
      </c>
      <c r="AT28" s="65">
        <f>8.32*LOG(AS28)-1.61*LOG(AVERAGE(AR27:AR28))</f>
        <v>18.38501634423994</v>
      </c>
      <c r="AU28" s="59">
        <f t="shared" si="22"/>
        <v>54.819431292132613</v>
      </c>
      <c r="AV28" s="66">
        <f t="shared" si="23"/>
        <v>148.01246448875807</v>
      </c>
      <c r="AX28" s="232"/>
      <c r="AY28" s="45">
        <f>AY27+IF(LOOKUP(AX27,AR$6:AR$20,AS$6:AS$20)=0,NA(),LOOKUP(AX27,AR$6:AR$20,AS$6:AS$20))</f>
        <v>2.54</v>
      </c>
      <c r="AZ28" s="45">
        <f>AZ27</f>
        <v>167.4</v>
      </c>
      <c r="BA28" s="65">
        <f>8.32*LOG(AZ28)-1.61*LOG(AVERAGE(AY27:AY28))</f>
        <v>18.307521345186828</v>
      </c>
      <c r="BB28" s="59">
        <f t="shared" si="24"/>
        <v>52.296358496539007</v>
      </c>
      <c r="BC28" s="66">
        <f t="shared" si="25"/>
        <v>141.20016794065532</v>
      </c>
      <c r="BD28" s="59"/>
      <c r="BE28" s="67"/>
      <c r="BF28" s="45" t="e">
        <f>BF27+IF(LOOKUP(BE27,AV$6:AV$20,AW$6:AW$20)=0,NA(),LOOKUP(BE27,AV$6:AV$20,AW$6:AW$20))</f>
        <v>#REF!</v>
      </c>
      <c r="BG28" s="45" t="e">
        <f>BG27</f>
        <v>#REF!</v>
      </c>
      <c r="BH28" s="65" t="e">
        <f>8.32*LOG(BG28)-1.61*LOG(AVERAGE(BF27:BF28))</f>
        <v>#REF!</v>
      </c>
      <c r="BI28" s="59" t="e">
        <f t="shared" si="26"/>
        <v>#REF!</v>
      </c>
      <c r="BJ28" s="66" t="e">
        <f t="shared" si="27"/>
        <v>#REF!</v>
      </c>
      <c r="BL28" s="67"/>
      <c r="BM28" s="45" t="e">
        <f>BM27+IF(LOOKUP(BL27,AZ$6:AZ$20,BA$6:BA$20)=0,NA(),LOOKUP(BL27,AZ$6:AZ$20,BA$6:BA$20))</f>
        <v>#REF!</v>
      </c>
      <c r="BN28" s="45" t="e">
        <f>BN27</f>
        <v>#REF!</v>
      </c>
      <c r="BO28" s="65" t="e">
        <f>8.32*LOG(BN28)-1.61*LOG(AVERAGE(BM27:BM28))</f>
        <v>#REF!</v>
      </c>
      <c r="BP28" s="59" t="e">
        <f t="shared" si="28"/>
        <v>#REF!</v>
      </c>
      <c r="BQ28" s="66" t="e">
        <f t="shared" si="29"/>
        <v>#REF!</v>
      </c>
    </row>
    <row r="29" spans="1:84" x14ac:dyDescent="0.25">
      <c r="A29" s="72"/>
      <c r="B29" s="73" t="s">
        <v>83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3" t="s">
        <v>82</v>
      </c>
      <c r="Q29" s="75"/>
      <c r="AJ29" s="232">
        <v>3</v>
      </c>
      <c r="AK29" s="45">
        <f>AK28</f>
        <v>2.54</v>
      </c>
      <c r="AL29" s="45">
        <f>IF(LOOKUP(AJ29,AJ$6:AJ$20,AL$6:AL$20)=0,NA(),LOOKUP(AJ29,AJ$6:AJ$20,AL$6:AL$20))</f>
        <v>200.46700000000001</v>
      </c>
      <c r="AM29" s="65">
        <f>AM30</f>
        <v>17.973195780399912</v>
      </c>
      <c r="AN29" s="59">
        <f t="shared" si="20"/>
        <v>73.627843419375097</v>
      </c>
      <c r="AO29" s="66">
        <f t="shared" si="21"/>
        <v>198.79517723231277</v>
      </c>
      <c r="AQ29" s="232">
        <v>3</v>
      </c>
      <c r="AR29" s="45">
        <f>AR28</f>
        <v>2.54</v>
      </c>
      <c r="AS29" s="45">
        <f>IF(LOOKUP(AQ29,AN$6:AN$20,AP$6:AP$20)=0,NA(),LOOKUP(AQ29,AN$6:AN$20,AP$6:AP$20))</f>
        <v>192.91399999999999</v>
      </c>
      <c r="AT29" s="65">
        <f>AT30</f>
        <v>17.834425292958361</v>
      </c>
      <c r="AU29" s="59">
        <f t="shared" si="22"/>
        <v>67.657758211905232</v>
      </c>
      <c r="AV29" s="66">
        <f t="shared" si="23"/>
        <v>182.67594717214413</v>
      </c>
      <c r="AX29" s="232">
        <v>3</v>
      </c>
      <c r="AY29" s="45">
        <f>AY28</f>
        <v>2.54</v>
      </c>
      <c r="AZ29" s="45">
        <f>IF(LOOKUP(AX29,AR$6:AR$20,AT$6:AT$20)=0,NA(),LOOKUP(AX29,AR$6:AR$20,AT$6:AT$20))</f>
        <v>191.4</v>
      </c>
      <c r="BA29" s="65">
        <f>BA30</f>
        <v>17.805955811981843</v>
      </c>
      <c r="BB29" s="59">
        <f t="shared" si="24"/>
        <v>66.49364658286548</v>
      </c>
      <c r="BC29" s="66">
        <f t="shared" si="25"/>
        <v>179.5328457737368</v>
      </c>
      <c r="BD29" s="59"/>
      <c r="BE29" s="67">
        <v>3</v>
      </c>
      <c r="BF29" s="45" t="e">
        <f>BF28</f>
        <v>#REF!</v>
      </c>
      <c r="BG29" s="45" t="e">
        <f>IF(LOOKUP(BE29,AV$6:AV$20,AX$6:AX$20)=0,NA(),LOOKUP(BE29,AV$6:AV$20,AX$6:AX$20))</f>
        <v>#REF!</v>
      </c>
      <c r="BH29" s="65" t="e">
        <f>BH30</f>
        <v>#REF!</v>
      </c>
      <c r="BI29" s="59" t="e">
        <f t="shared" si="26"/>
        <v>#REF!</v>
      </c>
      <c r="BJ29" s="66" t="e">
        <f t="shared" si="27"/>
        <v>#REF!</v>
      </c>
      <c r="BL29" s="67">
        <v>3</v>
      </c>
      <c r="BM29" s="45" t="e">
        <f>BM28</f>
        <v>#REF!</v>
      </c>
      <c r="BN29" s="45" t="e">
        <f>IF(LOOKUP(BL29,AZ$6:AZ$20,BB$6:BB$20)=0,NA(),LOOKUP(BL29,AZ$6:AZ$20,BB$6:BB$20))</f>
        <v>#REF!</v>
      </c>
      <c r="BO29" s="65" t="e">
        <f>BO30</f>
        <v>#REF!</v>
      </c>
      <c r="BP29" s="59" t="e">
        <f t="shared" si="28"/>
        <v>#REF!</v>
      </c>
      <c r="BQ29" s="66" t="e">
        <f t="shared" si="29"/>
        <v>#REF!</v>
      </c>
    </row>
    <row r="30" spans="1:84" x14ac:dyDescent="0.25">
      <c r="A30" s="76"/>
      <c r="Q30" s="77"/>
      <c r="AJ30" s="232"/>
      <c r="AK30" s="45">
        <f>AK29+IF(LOOKUP(AJ29,AJ$6:AJ$20,AK$6:AK$20)=0,NA(),LOOKUP(AJ29,AJ$6:AJ$20,AK$6:AK$20))</f>
        <v>8.27</v>
      </c>
      <c r="AL30" s="45">
        <f>AL29</f>
        <v>200.46700000000001</v>
      </c>
      <c r="AM30" s="65">
        <f>8.32*LOG(AL30)-1.61*LOG(AVERAGE(AK29:AK30))</f>
        <v>17.973195780399912</v>
      </c>
      <c r="AN30" s="59">
        <f t="shared" si="20"/>
        <v>73.627843419375097</v>
      </c>
      <c r="AO30" s="66">
        <f t="shared" si="21"/>
        <v>198.79517723231277</v>
      </c>
      <c r="AQ30" s="232"/>
      <c r="AR30" s="45">
        <f>AR29+IF(LOOKUP(AQ29,AN$6:AN$20,AO$6:AO$20)=0,NA(),LOOKUP(AQ29,AN$6:AN$20,AO$6:AO$20))</f>
        <v>8.27</v>
      </c>
      <c r="AS30" s="45">
        <f>AS29</f>
        <v>192.91399999999999</v>
      </c>
      <c r="AT30" s="65">
        <f>8.32*LOG(AS30)-1.61*LOG(AVERAGE(AR29:AR30))</f>
        <v>17.834425292958361</v>
      </c>
      <c r="AU30" s="59">
        <f t="shared" si="22"/>
        <v>67.657758211905232</v>
      </c>
      <c r="AV30" s="66">
        <f t="shared" si="23"/>
        <v>182.67594717214413</v>
      </c>
      <c r="AX30" s="232"/>
      <c r="AY30" s="45">
        <f>AY29+IF(LOOKUP(AX29,AR$6:AR$20,AS$6:AS$20)=0,NA(),LOOKUP(AX29,AR$6:AR$20,AS$6:AS$20))</f>
        <v>8.27</v>
      </c>
      <c r="AZ30" s="45">
        <f>AZ29</f>
        <v>191.4</v>
      </c>
      <c r="BA30" s="65">
        <f>8.32*LOG(AZ30)-1.61*LOG(AVERAGE(AY29:AY30))</f>
        <v>17.805955811981843</v>
      </c>
      <c r="BB30" s="59">
        <f t="shared" si="24"/>
        <v>66.49364658286548</v>
      </c>
      <c r="BC30" s="66">
        <f t="shared" si="25"/>
        <v>179.5328457737368</v>
      </c>
      <c r="BD30" s="59"/>
      <c r="BE30" s="67"/>
      <c r="BF30" s="45" t="e">
        <f>BF29+IF(LOOKUP(BE29,AV$6:AV$20,AW$6:AW$20)=0,NA(),LOOKUP(BE29,AV$6:AV$20,AW$6:AW$20))</f>
        <v>#REF!</v>
      </c>
      <c r="BG30" s="45" t="e">
        <f>BG29</f>
        <v>#REF!</v>
      </c>
      <c r="BH30" s="65" t="e">
        <f>8.32*LOG(BG30)-1.61*LOG(AVERAGE(BF29:BF30))</f>
        <v>#REF!</v>
      </c>
      <c r="BI30" s="59" t="e">
        <f t="shared" si="26"/>
        <v>#REF!</v>
      </c>
      <c r="BJ30" s="66" t="e">
        <f t="shared" si="27"/>
        <v>#REF!</v>
      </c>
      <c r="BL30" s="67"/>
      <c r="BM30" s="45" t="e">
        <f>BM29+IF(LOOKUP(BL29,AZ$6:AZ$20,BA$6:BA$20)=0,NA(),LOOKUP(BL29,AZ$6:AZ$20,BA$6:BA$20))</f>
        <v>#REF!</v>
      </c>
      <c r="BN30" s="45" t="e">
        <f>BN29</f>
        <v>#REF!</v>
      </c>
      <c r="BO30" s="65" t="e">
        <f>8.32*LOG(BN30)-1.61*LOG(AVERAGE(BM29:BM30))</f>
        <v>#REF!</v>
      </c>
      <c r="BP30" s="59" t="e">
        <f t="shared" si="28"/>
        <v>#REF!</v>
      </c>
      <c r="BQ30" s="66" t="e">
        <f t="shared" si="29"/>
        <v>#REF!</v>
      </c>
    </row>
    <row r="31" spans="1:84" x14ac:dyDescent="0.25">
      <c r="A31" s="76"/>
      <c r="Q31" s="77"/>
      <c r="AJ31" s="232">
        <v>4</v>
      </c>
      <c r="AK31" s="45">
        <f>AK30</f>
        <v>8.27</v>
      </c>
      <c r="AL31" s="45">
        <f>IF(LOOKUP(AJ31,AJ$6:AJ$20,AL$6:AL$20)=0,NA(),LOOKUP(AJ31,AJ$6:AJ$20,AL$6:AL$20))</f>
        <v>202.071</v>
      </c>
      <c r="AM31" s="65">
        <f>AM32</f>
        <v>17.404669211773555</v>
      </c>
      <c r="AN31" s="59">
        <f t="shared" si="20"/>
        <v>72.44438794962447</v>
      </c>
      <c r="AO31" s="66">
        <f t="shared" si="21"/>
        <v>195.59984746398609</v>
      </c>
      <c r="AQ31" s="232">
        <v>4</v>
      </c>
      <c r="AR31" s="45">
        <f>AR30</f>
        <v>8.27</v>
      </c>
      <c r="AS31" s="45">
        <f>IF(LOOKUP(AQ31,AN$6:AN$20,AP$6:AP$20)=0,NA(),LOOKUP(AQ31,AN$6:AN$20,AP$6:AP$20))</f>
        <v>194.83799999999999</v>
      </c>
      <c r="AT31" s="65">
        <f>AT32</f>
        <v>17.306800429257123</v>
      </c>
      <c r="AU31" s="59">
        <f t="shared" si="22"/>
        <v>66.972283065346801</v>
      </c>
      <c r="AV31" s="66">
        <f t="shared" si="23"/>
        <v>180.82516427643637</v>
      </c>
      <c r="AX31" s="232">
        <v>4</v>
      </c>
      <c r="AY31" s="45">
        <f>AY30</f>
        <v>8.27</v>
      </c>
      <c r="AZ31" s="45">
        <f>IF(LOOKUP(AX31,AR$6:AR$20,AT$6:AT$20)=0,NA(),LOOKUP(AX31,AR$6:AR$20,AT$6:AT$20))</f>
        <v>192.31</v>
      </c>
      <c r="BA31" s="65">
        <f>BA32</f>
        <v>17.259611094449898</v>
      </c>
      <c r="BB31" s="59">
        <f t="shared" si="24"/>
        <v>65.067741706331361</v>
      </c>
      <c r="BC31" s="66">
        <f t="shared" si="25"/>
        <v>175.68290260709469</v>
      </c>
      <c r="BD31" s="59"/>
      <c r="BE31" s="67">
        <v>4</v>
      </c>
      <c r="BF31" s="45" t="e">
        <f>BF30</f>
        <v>#REF!</v>
      </c>
      <c r="BG31" s="45" t="e">
        <f>IF(LOOKUP(BE31,AV$6:AV$20,AX$6:AX$20)=0,NA(),LOOKUP(BE31,AV$6:AV$20,AX$6:AX$20))</f>
        <v>#REF!</v>
      </c>
      <c r="BH31" s="65" t="e">
        <f>BH32</f>
        <v>#REF!</v>
      </c>
      <c r="BI31" s="59" t="e">
        <f t="shared" si="26"/>
        <v>#REF!</v>
      </c>
      <c r="BJ31" s="66" t="e">
        <f t="shared" si="27"/>
        <v>#REF!</v>
      </c>
      <c r="BL31" s="67">
        <v>4</v>
      </c>
      <c r="BM31" s="45" t="e">
        <f>BM30</f>
        <v>#REF!</v>
      </c>
      <c r="BN31" s="45" t="e">
        <f>IF(LOOKUP(BL31,AZ$6:AZ$20,BB$6:BB$20)=0,NA(),LOOKUP(BL31,AZ$6:AZ$20,BB$6:BB$20))</f>
        <v>#REF!</v>
      </c>
      <c r="BO31" s="65" t="e">
        <f>BO32</f>
        <v>#REF!</v>
      </c>
      <c r="BP31" s="59" t="e">
        <f t="shared" si="28"/>
        <v>#REF!</v>
      </c>
      <c r="BQ31" s="66" t="e">
        <f t="shared" si="29"/>
        <v>#REF!</v>
      </c>
    </row>
    <row r="32" spans="1:84" x14ac:dyDescent="0.25">
      <c r="A32" s="76"/>
      <c r="Q32" s="77"/>
      <c r="AJ32" s="232"/>
      <c r="AK32" s="45">
        <f>AK31+IF(LOOKUP(AJ31,AJ$6:AJ$20,AK$6:AK$20)=0,NA(),LOOKUP(AJ31,AJ$6:AJ$20,AK$6:AK$20))</f>
        <v>17.13</v>
      </c>
      <c r="AL32" s="45">
        <f>AL31</f>
        <v>202.071</v>
      </c>
      <c r="AM32" s="65">
        <f>8.32*LOG(AL32)-1.61*LOG(AVERAGE(AK31:AK32))</f>
        <v>17.404669211773555</v>
      </c>
      <c r="AN32" s="59">
        <f t="shared" si="20"/>
        <v>72.44438794962447</v>
      </c>
      <c r="AO32" s="66">
        <f t="shared" si="21"/>
        <v>195.59984746398609</v>
      </c>
      <c r="AQ32" s="232"/>
      <c r="AR32" s="45">
        <f>AR31+IF(LOOKUP(AQ31,AN$6:AN$20,AO$6:AO$20)=0,NA(),LOOKUP(AQ31,AN$6:AN$20,AO$6:AO$20))</f>
        <v>15.93</v>
      </c>
      <c r="AS32" s="45">
        <f>AS31</f>
        <v>194.83799999999999</v>
      </c>
      <c r="AT32" s="65">
        <f>8.32*LOG(AS32)-1.61*LOG(AVERAGE(AR31:AR32))</f>
        <v>17.306800429257123</v>
      </c>
      <c r="AU32" s="59">
        <f t="shared" si="22"/>
        <v>66.972283065346801</v>
      </c>
      <c r="AV32" s="66">
        <f t="shared" si="23"/>
        <v>180.82516427643637</v>
      </c>
      <c r="AX32" s="232"/>
      <c r="AY32" s="45">
        <f>AY31+IF(LOOKUP(AX31,AR$6:AR$20,AS$6:AS$20)=0,NA(),LOOKUP(AX31,AR$6:AR$20,AS$6:AS$20))</f>
        <v>15.93</v>
      </c>
      <c r="AZ32" s="45">
        <f>AZ31</f>
        <v>192.31</v>
      </c>
      <c r="BA32" s="65">
        <f>8.32*LOG(AZ32)-1.61*LOG(AVERAGE(AY31:AY32))</f>
        <v>17.259611094449898</v>
      </c>
      <c r="BB32" s="59">
        <f t="shared" si="24"/>
        <v>65.067741706331361</v>
      </c>
      <c r="BC32" s="66">
        <f t="shared" si="25"/>
        <v>175.68290260709469</v>
      </c>
      <c r="BD32" s="59"/>
      <c r="BE32" s="67"/>
      <c r="BF32" s="45" t="e">
        <f>BF31+IF(LOOKUP(BE31,AV$6:AV$20,AW$6:AW$20)=0,NA(),LOOKUP(BE31,AV$6:AV$20,AW$6:AW$20))</f>
        <v>#REF!</v>
      </c>
      <c r="BG32" s="45" t="e">
        <f>BG31</f>
        <v>#REF!</v>
      </c>
      <c r="BH32" s="65" t="e">
        <f>8.32*LOG(BG32)-1.61*LOG(AVERAGE(BF31:BF32))</f>
        <v>#REF!</v>
      </c>
      <c r="BI32" s="59" t="e">
        <f t="shared" si="26"/>
        <v>#REF!</v>
      </c>
      <c r="BJ32" s="66" t="e">
        <f t="shared" si="27"/>
        <v>#REF!</v>
      </c>
      <c r="BL32" s="67"/>
      <c r="BM32" s="45" t="e">
        <f>BM31+IF(LOOKUP(BL31,AZ$6:AZ$20,BA$6:BA$20)=0,NA(),LOOKUP(BL31,AZ$6:AZ$20,BA$6:BA$20))</f>
        <v>#REF!</v>
      </c>
      <c r="BN32" s="45" t="e">
        <f>BN31</f>
        <v>#REF!</v>
      </c>
      <c r="BO32" s="65" t="e">
        <f>8.32*LOG(BN32)-1.61*LOG(AVERAGE(BM31:BM32))</f>
        <v>#REF!</v>
      </c>
      <c r="BP32" s="59" t="e">
        <f t="shared" si="28"/>
        <v>#REF!</v>
      </c>
      <c r="BQ32" s="66" t="e">
        <f t="shared" si="29"/>
        <v>#REF!</v>
      </c>
    </row>
    <row r="33" spans="1:69" x14ac:dyDescent="0.25">
      <c r="A33" s="76"/>
      <c r="Q33" s="77"/>
      <c r="AJ33" s="232">
        <v>5</v>
      </c>
      <c r="AK33" s="45">
        <f>AK32</f>
        <v>17.13</v>
      </c>
      <c r="AL33" s="45">
        <f>IF(LOOKUP(AJ33,AJ$6:AJ$20,AL$6:AL$20)=0,NA(),LOOKUP(AJ33,AJ$6:AJ$20,AL$6:AL$20))</f>
        <v>319.97500000000002</v>
      </c>
      <c r="AM33" s="65">
        <f>AM34</f>
        <v>18.6913488405403</v>
      </c>
      <c r="AN33" s="59">
        <f t="shared" si="20"/>
        <v>195.07595019082277</v>
      </c>
      <c r="AO33" s="66">
        <f t="shared" si="21"/>
        <v>526.70506551522146</v>
      </c>
      <c r="AQ33" s="232">
        <v>5</v>
      </c>
      <c r="AR33" s="45">
        <f>AR32</f>
        <v>15.93</v>
      </c>
      <c r="AS33" s="45">
        <f>IF(LOOKUP(AQ33,AN$6:AN$20,AP$6:AP$20)=0,NA(),LOOKUP(AQ33,AN$6:AN$20,AP$6:AP$20))</f>
        <v>326.803</v>
      </c>
      <c r="AT33" s="65">
        <f>AT34</f>
        <v>18.769580461170623</v>
      </c>
      <c r="AU33" s="59">
        <f t="shared" si="22"/>
        <v>204.34199412372124</v>
      </c>
      <c r="AV33" s="66">
        <f t="shared" si="23"/>
        <v>551.72338413404736</v>
      </c>
      <c r="AX33" s="232">
        <v>5</v>
      </c>
      <c r="AY33" s="45">
        <f>AY32</f>
        <v>15.93</v>
      </c>
      <c r="AZ33" s="45">
        <f>IF(LOOKUP(AX33,AR$6:AR$20,AT$6:AT$20)=0,NA(),LOOKUP(AX33,AR$6:AR$20,AT$6:AT$20))</f>
        <v>338.262</v>
      </c>
      <c r="BA33" s="65">
        <f>BA34</f>
        <v>18.894107379683518</v>
      </c>
      <c r="BB33" s="59">
        <f t="shared" si="24"/>
        <v>220.37574654412859</v>
      </c>
      <c r="BC33" s="66">
        <f t="shared" si="25"/>
        <v>595.01451566914727</v>
      </c>
      <c r="BD33" s="59"/>
      <c r="BE33" s="67">
        <v>5</v>
      </c>
      <c r="BF33" s="45" t="e">
        <f>BF32</f>
        <v>#REF!</v>
      </c>
      <c r="BG33" s="45" t="e">
        <f>IF(LOOKUP(BE33,AV$6:AV$20,AX$6:AX$20)=0,NA(),LOOKUP(BE33,AV$6:AV$20,AX$6:AX$20))</f>
        <v>#REF!</v>
      </c>
      <c r="BH33" s="65" t="e">
        <f>BH34</f>
        <v>#REF!</v>
      </c>
      <c r="BI33" s="59" t="e">
        <f t="shared" si="26"/>
        <v>#REF!</v>
      </c>
      <c r="BJ33" s="66" t="e">
        <f t="shared" si="27"/>
        <v>#REF!</v>
      </c>
      <c r="BL33" s="67">
        <v>5</v>
      </c>
      <c r="BM33" s="45" t="e">
        <f>BM32</f>
        <v>#REF!</v>
      </c>
      <c r="BN33" s="45" t="e">
        <f>IF(LOOKUP(BL33,AZ$6:AZ$20,BB$6:BB$20)=0,NA(),LOOKUP(BL33,AZ$6:AZ$20,BB$6:BB$20))</f>
        <v>#REF!</v>
      </c>
      <c r="BO33" s="65" t="e">
        <f>BO34</f>
        <v>#REF!</v>
      </c>
      <c r="BP33" s="59" t="e">
        <f t="shared" si="28"/>
        <v>#REF!</v>
      </c>
      <c r="BQ33" s="66" t="e">
        <f t="shared" si="29"/>
        <v>#REF!</v>
      </c>
    </row>
    <row r="34" spans="1:69" x14ac:dyDescent="0.25">
      <c r="A34" s="76"/>
      <c r="Q34" s="77"/>
      <c r="AJ34" s="232"/>
      <c r="AK34" s="45">
        <f>AK33+IF(LOOKUP(AJ33,AJ$6:AJ$20,AK$6:AK$20)=0,NA(),LOOKUP(AJ33,AJ$6:AJ$20,AK$6:AK$20))</f>
        <v>26.24</v>
      </c>
      <c r="AL34" s="45">
        <f>AL33</f>
        <v>319.97500000000002</v>
      </c>
      <c r="AM34" s="65">
        <f>8.32*LOG(AL34)-1.61*LOG(AVERAGE(AK33:AK34))</f>
        <v>18.6913488405403</v>
      </c>
      <c r="AN34" s="59">
        <f t="shared" si="20"/>
        <v>195.07595019082277</v>
      </c>
      <c r="AO34" s="66">
        <f t="shared" si="21"/>
        <v>526.70506551522146</v>
      </c>
      <c r="AQ34" s="232"/>
      <c r="AR34" s="45">
        <f>AR33+IF(LOOKUP(AQ33,AN$6:AN$20,AO$6:AO$20)=0,NA(),LOOKUP(AQ33,AN$6:AN$20,AO$6:AO$20))</f>
        <v>27.32</v>
      </c>
      <c r="AS34" s="45">
        <f>AS33</f>
        <v>326.803</v>
      </c>
      <c r="AT34" s="65">
        <f>8.32*LOG(AS34)-1.61*LOG(AVERAGE(AR33:AR34))</f>
        <v>18.769580461170623</v>
      </c>
      <c r="AU34" s="59">
        <f t="shared" si="22"/>
        <v>204.34199412372124</v>
      </c>
      <c r="AV34" s="66">
        <f t="shared" si="23"/>
        <v>551.72338413404736</v>
      </c>
      <c r="AX34" s="232"/>
      <c r="AY34" s="45">
        <f>AY33+IF(LOOKUP(AX33,AR$6:AR$20,AS$6:AS$20)=0,NA(),LOOKUP(AX33,AR$6:AR$20,AS$6:AS$20))</f>
        <v>27.32</v>
      </c>
      <c r="AZ34" s="45">
        <f>AZ33</f>
        <v>338.262</v>
      </c>
      <c r="BA34" s="65">
        <f>8.32*LOG(AZ34)-1.61*LOG(AVERAGE(AY33:AY34))</f>
        <v>18.894107379683518</v>
      </c>
      <c r="BB34" s="59">
        <f t="shared" si="24"/>
        <v>220.37574654412859</v>
      </c>
      <c r="BC34" s="66">
        <f t="shared" si="25"/>
        <v>595.01451566914727</v>
      </c>
      <c r="BD34" s="59"/>
      <c r="BE34" s="67"/>
      <c r="BF34" s="45" t="e">
        <f>BF33+IF(LOOKUP(BE33,AV$6:AV$20,AW$6:AW$20)=0,NA(),LOOKUP(BE33,AV$6:AV$20,AW$6:AW$20))</f>
        <v>#REF!</v>
      </c>
      <c r="BG34" s="45" t="e">
        <f>BG33</f>
        <v>#REF!</v>
      </c>
      <c r="BH34" s="65" t="e">
        <f>8.32*LOG(BG34)-1.61*LOG(AVERAGE(BF33:BF34))</f>
        <v>#REF!</v>
      </c>
      <c r="BI34" s="59" t="e">
        <f t="shared" si="26"/>
        <v>#REF!</v>
      </c>
      <c r="BJ34" s="66" t="e">
        <f t="shared" si="27"/>
        <v>#REF!</v>
      </c>
      <c r="BL34" s="67"/>
      <c r="BM34" s="45" t="e">
        <f>BM33+IF(LOOKUP(BL33,AZ$6:AZ$20,BA$6:BA$20)=0,NA(),LOOKUP(BL33,AZ$6:AZ$20,BA$6:BA$20))</f>
        <v>#REF!</v>
      </c>
      <c r="BN34" s="45" t="e">
        <f>BN33</f>
        <v>#REF!</v>
      </c>
      <c r="BO34" s="65" t="e">
        <f>8.32*LOG(BN34)-1.61*LOG(AVERAGE(BM33:BM34))</f>
        <v>#REF!</v>
      </c>
      <c r="BP34" s="59" t="e">
        <f t="shared" si="28"/>
        <v>#REF!</v>
      </c>
      <c r="BQ34" s="66" t="e">
        <f t="shared" si="29"/>
        <v>#REF!</v>
      </c>
    </row>
    <row r="35" spans="1:69" x14ac:dyDescent="0.25">
      <c r="A35" s="76"/>
      <c r="Q35" s="77"/>
      <c r="AJ35" s="232">
        <v>6</v>
      </c>
      <c r="AK35" s="45">
        <f>AK34</f>
        <v>26.24</v>
      </c>
      <c r="AL35" s="45">
        <f>IF(LOOKUP(AJ35,AJ$6:AJ$20,AL$6:AL$20)=0,NA(),LOOKUP(AJ35,AJ$6:AJ$20,AL$6:AL$20))</f>
        <v>470.37200000000001</v>
      </c>
      <c r="AM35" s="65">
        <f>AM36</f>
        <v>19.688140281634986</v>
      </c>
      <c r="AN35" s="59">
        <f t="shared" si="20"/>
        <v>444.03643849443995</v>
      </c>
      <c r="AO35" s="66">
        <f t="shared" si="21"/>
        <v>1198.898383934988</v>
      </c>
      <c r="AQ35" s="232">
        <v>6</v>
      </c>
      <c r="AR35" s="45">
        <f>AR34</f>
        <v>27.32</v>
      </c>
      <c r="AS35" s="45">
        <f>IF(LOOKUP(AQ35,AN$6:AN$20,AP$6:AP$20)=0,NA(),LOOKUP(AQ35,AN$6:AN$20,AP$6:AP$20))</f>
        <v>471.44600000000003</v>
      </c>
      <c r="AT35" s="65">
        <f>AT36</f>
        <v>19.686558562291133</v>
      </c>
      <c r="AU35" s="59">
        <f t="shared" si="22"/>
        <v>446.03065313054054</v>
      </c>
      <c r="AV35" s="66">
        <f t="shared" si="23"/>
        <v>1204.2827634524594</v>
      </c>
      <c r="AX35" s="232">
        <v>6</v>
      </c>
      <c r="AY35" s="45">
        <f>AY34</f>
        <v>27.32</v>
      </c>
      <c r="AZ35" s="45">
        <f>IF(LOOKUP(AX35,AR$6:AR$20,AT$6:AT$20)=0,NA(),LOOKUP(AX35,AR$6:AR$20,AT$6:AT$20))</f>
        <v>461.96899999999999</v>
      </c>
      <c r="BA35" s="65">
        <f>BA36</f>
        <v>19.613183469784055</v>
      </c>
      <c r="BB35" s="59">
        <f t="shared" si="24"/>
        <v>426.68242113614144</v>
      </c>
      <c r="BC35" s="66">
        <f t="shared" si="25"/>
        <v>1152.0425370675819</v>
      </c>
      <c r="BD35" s="59"/>
      <c r="BE35" s="67">
        <v>6</v>
      </c>
      <c r="BF35" s="45" t="e">
        <f>BF34</f>
        <v>#REF!</v>
      </c>
      <c r="BG35" s="45" t="e">
        <f>IF(LOOKUP(BE35,AV$6:AV$20,AX$6:AX$20)=0,NA(),LOOKUP(BE35,AV$6:AV$20,AX$6:AX$20))</f>
        <v>#REF!</v>
      </c>
      <c r="BH35" s="65" t="e">
        <f>BH36</f>
        <v>#REF!</v>
      </c>
      <c r="BI35" s="59" t="e">
        <f t="shared" si="26"/>
        <v>#REF!</v>
      </c>
      <c r="BJ35" s="66" t="e">
        <f t="shared" si="27"/>
        <v>#REF!</v>
      </c>
      <c r="BL35" s="67">
        <v>6</v>
      </c>
      <c r="BM35" s="45" t="e">
        <f>BM34</f>
        <v>#REF!</v>
      </c>
      <c r="BN35" s="45" t="e">
        <f>IF(LOOKUP(BL35,AZ$6:AZ$20,BB$6:BB$20)=0,NA(),LOOKUP(BL35,AZ$6:AZ$20,BB$6:BB$20))</f>
        <v>#REF!</v>
      </c>
      <c r="BO35" s="65" t="e">
        <f>BO36</f>
        <v>#REF!</v>
      </c>
      <c r="BP35" s="59" t="e">
        <f t="shared" si="28"/>
        <v>#REF!</v>
      </c>
      <c r="BQ35" s="66" t="e">
        <f t="shared" si="29"/>
        <v>#REF!</v>
      </c>
    </row>
    <row r="36" spans="1:69" x14ac:dyDescent="0.25">
      <c r="A36" s="76"/>
      <c r="Q36" s="77"/>
      <c r="AJ36" s="232"/>
      <c r="AK36" s="45">
        <f>AK35+IF(LOOKUP(AJ35,AJ$6:AJ$20,AK$6:AK$20)=0,NA(),LOOKUP(AJ35,AJ$6:AJ$20,AK$6:AK$20))</f>
        <v>50.099999999999994</v>
      </c>
      <c r="AL36" s="45">
        <f>AL35</f>
        <v>470.37200000000001</v>
      </c>
      <c r="AM36" s="65">
        <f>8.32*LOG(AL36)-1.61*LOG(AVERAGE(AK35:AK36))</f>
        <v>19.688140281634986</v>
      </c>
      <c r="AN36" s="59">
        <f t="shared" si="20"/>
        <v>444.03643849443995</v>
      </c>
      <c r="AO36" s="66">
        <f t="shared" si="21"/>
        <v>1198.898383934988</v>
      </c>
      <c r="AQ36" s="232"/>
      <c r="AR36" s="45">
        <f>AR35+IF(LOOKUP(AQ35,AN$6:AN$20,AO$6:AO$20)=0,NA(),LOOKUP(AQ35,AN$6:AN$20,AO$6:AO$20))</f>
        <v>50.1</v>
      </c>
      <c r="AS36" s="45">
        <f>AS35</f>
        <v>471.44600000000003</v>
      </c>
      <c r="AT36" s="65">
        <f>8.32*LOG(AS36)-1.61*LOG(AVERAGE(AR35:AR36))</f>
        <v>19.686558562291133</v>
      </c>
      <c r="AU36" s="59">
        <f t="shared" si="22"/>
        <v>446.03065313054054</v>
      </c>
      <c r="AV36" s="66">
        <f t="shared" si="23"/>
        <v>1204.2827634524594</v>
      </c>
      <c r="AX36" s="232"/>
      <c r="AY36" s="45">
        <f>AY35+IF(LOOKUP(AX35,AR$6:AR$20,AS$6:AS$20)=0,NA(),LOOKUP(AX35,AR$6:AR$20,AS$6:AS$20))</f>
        <v>50.1</v>
      </c>
      <c r="AZ36" s="45">
        <f>AZ35</f>
        <v>461.96899999999999</v>
      </c>
      <c r="BA36" s="65">
        <f>8.32*LOG(AZ36)-1.61*LOG(AVERAGE(AY35:AY36))</f>
        <v>19.613183469784055</v>
      </c>
      <c r="BB36" s="59">
        <f t="shared" si="24"/>
        <v>426.68242113614144</v>
      </c>
      <c r="BC36" s="66">
        <f t="shared" si="25"/>
        <v>1152.0425370675819</v>
      </c>
      <c r="BD36" s="59"/>
      <c r="BE36" s="67"/>
      <c r="BF36" s="45" t="e">
        <f>BF35+IF(LOOKUP(BE35,AV$6:AV$20,AW$6:AW$20)=0,NA(),LOOKUP(BE35,AV$6:AV$20,AW$6:AW$20))</f>
        <v>#REF!</v>
      </c>
      <c r="BG36" s="45" t="e">
        <f>BG35</f>
        <v>#REF!</v>
      </c>
      <c r="BH36" s="65" t="e">
        <f>8.32*LOG(BG36)-1.61*LOG(AVERAGE(BF35:BF36))</f>
        <v>#REF!</v>
      </c>
      <c r="BI36" s="59" t="e">
        <f t="shared" si="26"/>
        <v>#REF!</v>
      </c>
      <c r="BJ36" s="66" t="e">
        <f t="shared" si="27"/>
        <v>#REF!</v>
      </c>
      <c r="BL36" s="67"/>
      <c r="BM36" s="45" t="e">
        <f>BM35+IF(LOOKUP(BL35,AZ$6:AZ$20,BA$6:BA$20)=0,NA(),LOOKUP(BL35,AZ$6:AZ$20,BA$6:BA$20))</f>
        <v>#REF!</v>
      </c>
      <c r="BN36" s="45" t="e">
        <f>BN35</f>
        <v>#REF!</v>
      </c>
      <c r="BO36" s="65" t="e">
        <f>8.32*LOG(BN36)-1.61*LOG(AVERAGE(BM35:BM36))</f>
        <v>#REF!</v>
      </c>
      <c r="BP36" s="59" t="e">
        <f t="shared" si="28"/>
        <v>#REF!</v>
      </c>
      <c r="BQ36" s="66" t="e">
        <f t="shared" si="29"/>
        <v>#REF!</v>
      </c>
    </row>
    <row r="37" spans="1:69" x14ac:dyDescent="0.25">
      <c r="A37" s="76"/>
      <c r="Q37" s="77"/>
      <c r="AJ37" s="232">
        <v>7</v>
      </c>
      <c r="AK37" s="45">
        <f>AK36</f>
        <v>50.099999999999994</v>
      </c>
      <c r="AL37" s="45" t="e">
        <f>IF(LOOKUP(AJ37,AJ$6:AJ$20,AL$6:AL$20)=0,NA(),LOOKUP(AJ37,AJ$6:AJ$20,AL$6:AL$20))</f>
        <v>#N/A</v>
      </c>
      <c r="AM37" s="45" t="e">
        <f>AM38</f>
        <v>#N/A</v>
      </c>
      <c r="AN37" s="59" t="e">
        <f t="shared" si="20"/>
        <v>#N/A</v>
      </c>
      <c r="AO37" s="66" t="e">
        <f t="shared" si="21"/>
        <v>#N/A</v>
      </c>
      <c r="AQ37" s="232">
        <v>7</v>
      </c>
      <c r="AR37" s="45">
        <f>AR36</f>
        <v>50.1</v>
      </c>
      <c r="AS37" s="45" t="e">
        <f>IF(LOOKUP(AQ37,AN$6:AN$20,AP$6:AP$20)=0,NA(),LOOKUP(AQ37,AN$6:AN$20,AP$6:AP$20))</f>
        <v>#N/A</v>
      </c>
      <c r="AT37" s="45" t="e">
        <f>AT38</f>
        <v>#N/A</v>
      </c>
      <c r="AU37" s="59" t="e">
        <f t="shared" si="22"/>
        <v>#N/A</v>
      </c>
      <c r="AV37" s="66" t="e">
        <f t="shared" si="23"/>
        <v>#N/A</v>
      </c>
      <c r="AX37" s="232">
        <v>7</v>
      </c>
      <c r="AY37" s="45">
        <f>AY36</f>
        <v>50.1</v>
      </c>
      <c r="AZ37" s="45" t="e">
        <f>IF(LOOKUP(AX37,AR$6:AR$20,AT$6:AT$20)=0,NA(),LOOKUP(AX37,AR$6:AR$20,AT$6:AT$20))</f>
        <v>#N/A</v>
      </c>
      <c r="BA37" s="45" t="e">
        <f>BA38</f>
        <v>#N/A</v>
      </c>
      <c r="BB37" s="59" t="e">
        <f t="shared" si="24"/>
        <v>#N/A</v>
      </c>
      <c r="BC37" s="66" t="e">
        <f t="shared" si="25"/>
        <v>#N/A</v>
      </c>
      <c r="BD37" s="59"/>
      <c r="BE37" s="67">
        <v>7</v>
      </c>
      <c r="BF37" s="45" t="e">
        <f>BF36</f>
        <v>#REF!</v>
      </c>
      <c r="BG37" s="45" t="e">
        <f>IF(LOOKUP(BE37,AV$6:AV$20,AX$6:AX$20)=0,NA(),LOOKUP(BE37,AV$6:AV$20,AX$6:AX$20))</f>
        <v>#REF!</v>
      </c>
      <c r="BH37" s="45" t="e">
        <f>BH38</f>
        <v>#REF!</v>
      </c>
      <c r="BI37" s="59" t="e">
        <f t="shared" si="26"/>
        <v>#REF!</v>
      </c>
      <c r="BJ37" s="66" t="e">
        <f t="shared" si="27"/>
        <v>#REF!</v>
      </c>
      <c r="BL37" s="67">
        <v>7</v>
      </c>
      <c r="BM37" s="45" t="e">
        <f>BM36</f>
        <v>#REF!</v>
      </c>
      <c r="BN37" s="45" t="e">
        <f>IF(LOOKUP(BL37,AZ$6:AZ$20,BB$6:BB$20)=0,NA(),LOOKUP(BL37,AZ$6:AZ$20,BB$6:BB$20))</f>
        <v>#REF!</v>
      </c>
      <c r="BO37" s="45" t="e">
        <f>BO38</f>
        <v>#REF!</v>
      </c>
      <c r="BP37" s="59" t="e">
        <f t="shared" si="28"/>
        <v>#REF!</v>
      </c>
      <c r="BQ37" s="66" t="e">
        <f t="shared" si="29"/>
        <v>#REF!</v>
      </c>
    </row>
    <row r="38" spans="1:69" x14ac:dyDescent="0.25">
      <c r="A38" s="76"/>
      <c r="Q38" s="77"/>
      <c r="AJ38" s="232"/>
      <c r="AK38" s="45" t="e">
        <f>AK37+IF(LOOKUP(AJ37,AJ$6:AJ$20,AK$6:AK$20)=0,NA(),LOOKUP(AJ37,AJ$6:AJ$20,AK$6:AK$20))</f>
        <v>#N/A</v>
      </c>
      <c r="AL38" s="45" t="e">
        <f>AL37</f>
        <v>#N/A</v>
      </c>
      <c r="AM38" s="45" t="e">
        <f>8.32*LOG(AL38)-1.61*LOG(AVERAGE(AK37:AK38))</f>
        <v>#N/A</v>
      </c>
      <c r="AN38" s="59" t="e">
        <f t="shared" si="20"/>
        <v>#N/A</v>
      </c>
      <c r="AO38" s="66" t="e">
        <f t="shared" si="21"/>
        <v>#N/A</v>
      </c>
      <c r="AQ38" s="232"/>
      <c r="AR38" s="45" t="e">
        <f>AR37+IF(LOOKUP(AQ37,AN$6:AN$20,AO$6:AO$20)=0,NA(),LOOKUP(AQ37,AN$6:AN$20,AO$6:AO$20))</f>
        <v>#N/A</v>
      </c>
      <c r="AS38" s="45" t="e">
        <f>AS37</f>
        <v>#N/A</v>
      </c>
      <c r="AT38" s="45" t="e">
        <f>8.32*LOG(AS38)-1.61*LOG(AVERAGE(AR37:AR38))</f>
        <v>#N/A</v>
      </c>
      <c r="AU38" s="59" t="e">
        <f t="shared" si="22"/>
        <v>#N/A</v>
      </c>
      <c r="AV38" s="66" t="e">
        <f t="shared" si="23"/>
        <v>#N/A</v>
      </c>
      <c r="AX38" s="232"/>
      <c r="AY38" s="45" t="e">
        <f>AY37+IF(LOOKUP(AX37,AR$6:AR$20,AS$6:AS$20)=0,NA(),LOOKUP(AX37,AR$6:AR$20,AS$6:AS$20))</f>
        <v>#N/A</v>
      </c>
      <c r="AZ38" s="45" t="e">
        <f>AZ37</f>
        <v>#N/A</v>
      </c>
      <c r="BA38" s="45" t="e">
        <f>8.32*LOG(AZ38)-1.61*LOG(AVERAGE(AY37:AY38))</f>
        <v>#N/A</v>
      </c>
      <c r="BB38" s="59" t="e">
        <f t="shared" si="24"/>
        <v>#N/A</v>
      </c>
      <c r="BC38" s="66" t="e">
        <f t="shared" si="25"/>
        <v>#N/A</v>
      </c>
      <c r="BD38" s="59"/>
      <c r="BE38" s="67"/>
      <c r="BF38" s="45" t="e">
        <f>BF37+IF(LOOKUP(BE37,AV$6:AV$20,AW$6:AW$20)=0,NA(),LOOKUP(BE37,AV$6:AV$20,AW$6:AW$20))</f>
        <v>#REF!</v>
      </c>
      <c r="BG38" s="45" t="e">
        <f>BG37</f>
        <v>#REF!</v>
      </c>
      <c r="BH38" s="45" t="e">
        <f>8.32*LOG(BG38)-1.61*LOG(AVERAGE(BF37:BF38))</f>
        <v>#REF!</v>
      </c>
      <c r="BI38" s="59" t="e">
        <f t="shared" si="26"/>
        <v>#REF!</v>
      </c>
      <c r="BJ38" s="66" t="e">
        <f t="shared" si="27"/>
        <v>#REF!</v>
      </c>
      <c r="BL38" s="67"/>
      <c r="BM38" s="45" t="e">
        <f>BM37+IF(LOOKUP(BL37,AZ$6:AZ$20,BA$6:BA$20)=0,NA(),LOOKUP(BL37,AZ$6:AZ$20,BA$6:BA$20))</f>
        <v>#REF!</v>
      </c>
      <c r="BN38" s="45" t="e">
        <f>BN37</f>
        <v>#REF!</v>
      </c>
      <c r="BO38" s="45" t="e">
        <f>8.32*LOG(BN38)-1.61*LOG(AVERAGE(BM37:BM38))</f>
        <v>#REF!</v>
      </c>
      <c r="BP38" s="59" t="e">
        <f t="shared" si="28"/>
        <v>#REF!</v>
      </c>
      <c r="BQ38" s="66" t="e">
        <f t="shared" si="29"/>
        <v>#REF!</v>
      </c>
    </row>
    <row r="39" spans="1:69" x14ac:dyDescent="0.25">
      <c r="A39" s="76"/>
      <c r="Q39" s="77"/>
      <c r="AJ39" s="232">
        <v>8</v>
      </c>
      <c r="AK39" s="45" t="e">
        <f>AK38</f>
        <v>#N/A</v>
      </c>
      <c r="AL39" s="45" t="e">
        <f>IF(LOOKUP(AJ39,AJ$6:AJ$20,AL$6:AL$20)=0,NA(),LOOKUP(AJ39,AJ$6:AJ$20,AL$6:AL$20))</f>
        <v>#N/A</v>
      </c>
      <c r="AM39" s="45" t="e">
        <f>AM40</f>
        <v>#N/A</v>
      </c>
      <c r="AN39" s="59" t="e">
        <f t="shared" si="20"/>
        <v>#N/A</v>
      </c>
      <c r="AO39" s="66" t="e">
        <f t="shared" si="21"/>
        <v>#N/A</v>
      </c>
      <c r="AQ39" s="232">
        <v>8</v>
      </c>
      <c r="AR39" s="45" t="e">
        <f>AR38</f>
        <v>#N/A</v>
      </c>
      <c r="AS39" s="45" t="e">
        <f>IF(LOOKUP(AQ39,AN$6:AN$20,AP$6:AP$20)=0,NA(),LOOKUP(AQ39,AN$6:AN$20,AP$6:AP$20))</f>
        <v>#N/A</v>
      </c>
      <c r="AT39" s="45" t="e">
        <f>AT40</f>
        <v>#N/A</v>
      </c>
      <c r="AU39" s="59" t="e">
        <f t="shared" si="22"/>
        <v>#N/A</v>
      </c>
      <c r="AV39" s="66" t="e">
        <f t="shared" si="23"/>
        <v>#N/A</v>
      </c>
      <c r="AX39" s="232">
        <v>8</v>
      </c>
      <c r="AY39" s="45" t="e">
        <f>AY38</f>
        <v>#N/A</v>
      </c>
      <c r="AZ39" s="45" t="e">
        <f>IF(LOOKUP(AX39,AR$6:AR$20,AT$6:AT$20)=0,NA(),LOOKUP(AX39,AR$6:AR$20,AT$6:AT$20))</f>
        <v>#N/A</v>
      </c>
      <c r="BA39" s="45" t="e">
        <f>BA40</f>
        <v>#N/A</v>
      </c>
      <c r="BB39" s="59" t="e">
        <f t="shared" si="24"/>
        <v>#N/A</v>
      </c>
      <c r="BC39" s="66" t="e">
        <f t="shared" si="25"/>
        <v>#N/A</v>
      </c>
      <c r="BD39" s="59"/>
      <c r="BE39" s="67">
        <v>8</v>
      </c>
      <c r="BF39" s="45" t="e">
        <f>BF38</f>
        <v>#REF!</v>
      </c>
      <c r="BG39" s="45" t="e">
        <f>IF(LOOKUP(BE39,AV$6:AV$20,AX$6:AX$20)=0,NA(),LOOKUP(BE39,AV$6:AV$20,AX$6:AX$20))</f>
        <v>#REF!</v>
      </c>
      <c r="BH39" s="45" t="e">
        <f>BH40</f>
        <v>#REF!</v>
      </c>
      <c r="BI39" s="59" t="e">
        <f t="shared" si="26"/>
        <v>#REF!</v>
      </c>
      <c r="BJ39" s="66" t="e">
        <f t="shared" si="27"/>
        <v>#REF!</v>
      </c>
      <c r="BL39" s="67">
        <v>8</v>
      </c>
      <c r="BM39" s="45" t="e">
        <f>BM38</f>
        <v>#REF!</v>
      </c>
      <c r="BN39" s="45" t="e">
        <f>IF(LOOKUP(BL39,AZ$6:AZ$20,BB$6:BB$20)=0,NA(),LOOKUP(BL39,AZ$6:AZ$20,BB$6:BB$20))</f>
        <v>#REF!</v>
      </c>
      <c r="BO39" s="45" t="e">
        <f>BO40</f>
        <v>#REF!</v>
      </c>
      <c r="BP39" s="59" t="e">
        <f t="shared" si="28"/>
        <v>#REF!</v>
      </c>
      <c r="BQ39" s="66" t="e">
        <f t="shared" si="29"/>
        <v>#REF!</v>
      </c>
    </row>
    <row r="40" spans="1:69" x14ac:dyDescent="0.25">
      <c r="A40" s="76"/>
      <c r="Q40" s="77"/>
      <c r="AJ40" s="232"/>
      <c r="AK40" s="45" t="e">
        <f>AK39+IF(LOOKUP(AJ39,AJ$6:AJ$20,AK$6:AK$20)=0,NA(),LOOKUP(AJ39,AJ$6:AJ$20,AK$6:AK$20))</f>
        <v>#N/A</v>
      </c>
      <c r="AL40" s="45" t="e">
        <f>AL39</f>
        <v>#N/A</v>
      </c>
      <c r="AM40" s="45" t="e">
        <f>8.32*LOG(AL40)-1.61*LOG(AVERAGE(AK39:AK40))</f>
        <v>#N/A</v>
      </c>
      <c r="AN40" s="59" t="e">
        <f t="shared" si="20"/>
        <v>#N/A</v>
      </c>
      <c r="AO40" s="66" t="e">
        <f t="shared" si="21"/>
        <v>#N/A</v>
      </c>
      <c r="AQ40" s="232"/>
      <c r="AR40" s="45" t="e">
        <f>AR39+IF(LOOKUP(AQ39,AN$6:AN$20,AO$6:AO$20)=0,NA(),LOOKUP(AQ39,AN$6:AN$20,AO$6:AO$20))</f>
        <v>#N/A</v>
      </c>
      <c r="AS40" s="45" t="e">
        <f>AS39</f>
        <v>#N/A</v>
      </c>
      <c r="AT40" s="45" t="e">
        <f>8.32*LOG(AS40)-1.61*LOG(AVERAGE(AR39:AR40))</f>
        <v>#N/A</v>
      </c>
      <c r="AU40" s="59" t="e">
        <f t="shared" si="22"/>
        <v>#N/A</v>
      </c>
      <c r="AV40" s="66" t="e">
        <f t="shared" si="23"/>
        <v>#N/A</v>
      </c>
      <c r="AX40" s="232"/>
      <c r="AY40" s="45" t="e">
        <f>AY39+IF(LOOKUP(AX39,AR$6:AR$20,AS$6:AS$20)=0,NA(),LOOKUP(AX39,AR$6:AR$20,AS$6:AS$20))</f>
        <v>#N/A</v>
      </c>
      <c r="AZ40" s="45" t="e">
        <f>AZ39</f>
        <v>#N/A</v>
      </c>
      <c r="BA40" s="45" t="e">
        <f>8.32*LOG(AZ40)-1.61*LOG(AVERAGE(AY39:AY40))</f>
        <v>#N/A</v>
      </c>
      <c r="BB40" s="59" t="e">
        <f t="shared" si="24"/>
        <v>#N/A</v>
      </c>
      <c r="BC40" s="66" t="e">
        <f t="shared" si="25"/>
        <v>#N/A</v>
      </c>
      <c r="BD40" s="59"/>
      <c r="BE40" s="67"/>
      <c r="BF40" s="45" t="e">
        <f>BF39+IF(LOOKUP(BE39,AV$6:AV$20,AW$6:AW$20)=0,NA(),LOOKUP(BE39,AV$6:AV$20,AW$6:AW$20))</f>
        <v>#REF!</v>
      </c>
      <c r="BG40" s="45" t="e">
        <f>BG39</f>
        <v>#REF!</v>
      </c>
      <c r="BH40" s="45" t="e">
        <f>8.32*LOG(BG40)-1.61*LOG(AVERAGE(BF39:BF40))</f>
        <v>#REF!</v>
      </c>
      <c r="BI40" s="59" t="e">
        <f t="shared" si="26"/>
        <v>#REF!</v>
      </c>
      <c r="BJ40" s="66" t="e">
        <f t="shared" si="27"/>
        <v>#REF!</v>
      </c>
      <c r="BL40" s="67"/>
      <c r="BM40" s="45" t="e">
        <f>BM39+IF(LOOKUP(BL39,AZ$6:AZ$20,BA$6:BA$20)=0,NA(),LOOKUP(BL39,AZ$6:AZ$20,BA$6:BA$20))</f>
        <v>#REF!</v>
      </c>
      <c r="BN40" s="45" t="e">
        <f>BN39</f>
        <v>#REF!</v>
      </c>
      <c r="BO40" s="45" t="e">
        <f>8.32*LOG(BN40)-1.61*LOG(AVERAGE(BM39:BM40))</f>
        <v>#REF!</v>
      </c>
      <c r="BP40" s="59" t="e">
        <f t="shared" si="28"/>
        <v>#REF!</v>
      </c>
      <c r="BQ40" s="66" t="e">
        <f t="shared" si="29"/>
        <v>#REF!</v>
      </c>
    </row>
    <row r="41" spans="1:69" x14ac:dyDescent="0.25">
      <c r="A41" s="76"/>
      <c r="Q41" s="77"/>
      <c r="AJ41" s="232">
        <v>9</v>
      </c>
      <c r="AK41" s="45" t="e">
        <f>AK40</f>
        <v>#N/A</v>
      </c>
      <c r="AL41" s="45" t="e">
        <f>IF(LOOKUP(AJ41,AJ$6:AJ$20,AL$6:AL$20)=0,NA(),LOOKUP(AJ41,AJ$6:AJ$20,AL$6:AL$20))</f>
        <v>#N/A</v>
      </c>
      <c r="AM41" s="45" t="e">
        <f>AM42</f>
        <v>#N/A</v>
      </c>
      <c r="AN41" s="59" t="e">
        <f t="shared" si="20"/>
        <v>#N/A</v>
      </c>
      <c r="AO41" s="66" t="e">
        <f t="shared" si="21"/>
        <v>#N/A</v>
      </c>
      <c r="AQ41" s="232">
        <v>9</v>
      </c>
      <c r="AR41" s="45" t="e">
        <f>AR40</f>
        <v>#N/A</v>
      </c>
      <c r="AS41" s="45" t="e">
        <f>IF(LOOKUP(AQ41,AN$6:AN$20,AP$6:AP$20)=0,NA(),LOOKUP(AQ41,AN$6:AN$20,AP$6:AP$20))</f>
        <v>#N/A</v>
      </c>
      <c r="AT41" s="45" t="e">
        <f>AT42</f>
        <v>#N/A</v>
      </c>
      <c r="AU41" s="59" t="e">
        <f t="shared" si="22"/>
        <v>#N/A</v>
      </c>
      <c r="AV41" s="66" t="e">
        <f t="shared" si="23"/>
        <v>#N/A</v>
      </c>
      <c r="AX41" s="232">
        <v>9</v>
      </c>
      <c r="AY41" s="45" t="e">
        <f>AY40</f>
        <v>#N/A</v>
      </c>
      <c r="AZ41" s="45" t="e">
        <f>IF(LOOKUP(AX41,AR$6:AR$20,AT$6:AT$20)=0,NA(),LOOKUP(AX41,AR$6:AR$20,AT$6:AT$20))</f>
        <v>#N/A</v>
      </c>
      <c r="BA41" s="45" t="e">
        <f>BA42</f>
        <v>#N/A</v>
      </c>
      <c r="BB41" s="59" t="e">
        <f t="shared" si="24"/>
        <v>#N/A</v>
      </c>
      <c r="BC41" s="66" t="e">
        <f t="shared" si="25"/>
        <v>#N/A</v>
      </c>
      <c r="BD41" s="59"/>
      <c r="BE41" s="67">
        <v>9</v>
      </c>
      <c r="BF41" s="45" t="e">
        <f>BF40</f>
        <v>#REF!</v>
      </c>
      <c r="BG41" s="45" t="e">
        <f>IF(LOOKUP(BE41,AV$6:AV$20,AX$6:AX$20)=0,NA(),LOOKUP(BE41,AV$6:AV$20,AX$6:AX$20))</f>
        <v>#REF!</v>
      </c>
      <c r="BH41" s="45" t="e">
        <f>BH42</f>
        <v>#REF!</v>
      </c>
      <c r="BI41" s="59" t="e">
        <f t="shared" si="26"/>
        <v>#REF!</v>
      </c>
      <c r="BJ41" s="66" t="e">
        <f t="shared" si="27"/>
        <v>#REF!</v>
      </c>
      <c r="BL41" s="67">
        <v>9</v>
      </c>
      <c r="BM41" s="45" t="e">
        <f>BM40</f>
        <v>#REF!</v>
      </c>
      <c r="BN41" s="45" t="e">
        <f>IF(LOOKUP(BL41,AZ$6:AZ$20,BB$6:BB$20)=0,NA(),LOOKUP(BL41,AZ$6:AZ$20,BB$6:BB$20))</f>
        <v>#REF!</v>
      </c>
      <c r="BO41" s="45" t="e">
        <f>BO42</f>
        <v>#REF!</v>
      </c>
      <c r="BP41" s="59" t="e">
        <f t="shared" si="28"/>
        <v>#REF!</v>
      </c>
      <c r="BQ41" s="66" t="e">
        <f t="shared" si="29"/>
        <v>#REF!</v>
      </c>
    </row>
    <row r="42" spans="1:69" x14ac:dyDescent="0.25">
      <c r="A42" s="76"/>
      <c r="Q42" s="77"/>
      <c r="AJ42" s="232"/>
      <c r="AK42" s="45" t="e">
        <f>AK41+IF(LOOKUP(AJ41,AJ$6:AJ$20,AK$6:AK$20)=0,NA(),LOOKUP(AJ41,AJ$6:AJ$20,AK$6:AK$20))</f>
        <v>#N/A</v>
      </c>
      <c r="AL42" s="45" t="e">
        <f>AL41</f>
        <v>#N/A</v>
      </c>
      <c r="AM42" s="45" t="e">
        <f>8.32*LOG(AL42)-1.61*LOG(AVERAGE(AK41:AK42))</f>
        <v>#N/A</v>
      </c>
      <c r="AN42" s="59" t="e">
        <f t="shared" si="20"/>
        <v>#N/A</v>
      </c>
      <c r="AO42" s="66" t="e">
        <f t="shared" si="21"/>
        <v>#N/A</v>
      </c>
      <c r="AQ42" s="232"/>
      <c r="AR42" s="45" t="e">
        <f>AR41+IF(LOOKUP(AQ41,AN$6:AN$20,AO$6:AO$20)=0,NA(),LOOKUP(AQ41,AN$6:AN$20,AO$6:AO$20))</f>
        <v>#N/A</v>
      </c>
      <c r="AS42" s="45" t="e">
        <f>AS41</f>
        <v>#N/A</v>
      </c>
      <c r="AT42" s="45" t="e">
        <f>8.32*LOG(AS42)-1.61*LOG(AVERAGE(AR41:AR42))</f>
        <v>#N/A</v>
      </c>
      <c r="AU42" s="59" t="e">
        <f t="shared" si="22"/>
        <v>#N/A</v>
      </c>
      <c r="AV42" s="66" t="e">
        <f t="shared" si="23"/>
        <v>#N/A</v>
      </c>
      <c r="AX42" s="232"/>
      <c r="AY42" s="45" t="e">
        <f>AY41+IF(LOOKUP(AX41,AR$6:AR$20,AS$6:AS$20)=0,NA(),LOOKUP(AX41,AR$6:AR$20,AS$6:AS$20))</f>
        <v>#N/A</v>
      </c>
      <c r="AZ42" s="45" t="e">
        <f>AZ41</f>
        <v>#N/A</v>
      </c>
      <c r="BA42" s="45" t="e">
        <f>8.32*LOG(AZ42)-1.61*LOG(AVERAGE(AY41:AY42))</f>
        <v>#N/A</v>
      </c>
      <c r="BB42" s="59" t="e">
        <f t="shared" si="24"/>
        <v>#N/A</v>
      </c>
      <c r="BC42" s="66" t="e">
        <f t="shared" si="25"/>
        <v>#N/A</v>
      </c>
      <c r="BD42" s="59"/>
      <c r="BE42" s="67"/>
      <c r="BF42" s="45" t="e">
        <f>BF41+IF(LOOKUP(BE41,AV$6:AV$20,AW$6:AW$20)=0,NA(),LOOKUP(BE41,AV$6:AV$20,AW$6:AW$20))</f>
        <v>#REF!</v>
      </c>
      <c r="BG42" s="45" t="e">
        <f>BG41</f>
        <v>#REF!</v>
      </c>
      <c r="BH42" s="45" t="e">
        <f>8.32*LOG(BG42)-1.61*LOG(AVERAGE(BF41:BF42))</f>
        <v>#REF!</v>
      </c>
      <c r="BI42" s="59" t="e">
        <f t="shared" si="26"/>
        <v>#REF!</v>
      </c>
      <c r="BJ42" s="66" t="e">
        <f t="shared" si="27"/>
        <v>#REF!</v>
      </c>
      <c r="BL42" s="67"/>
      <c r="BM42" s="45" t="e">
        <f>BM41+IF(LOOKUP(BL41,AZ$6:AZ$20,BA$6:BA$20)=0,NA(),LOOKUP(BL41,AZ$6:AZ$20,BA$6:BA$20))</f>
        <v>#REF!</v>
      </c>
      <c r="BN42" s="45" t="e">
        <f>BN41</f>
        <v>#REF!</v>
      </c>
      <c r="BO42" s="45" t="e">
        <f>8.32*LOG(BN42)-1.61*LOG(AVERAGE(BM41:BM42))</f>
        <v>#REF!</v>
      </c>
      <c r="BP42" s="59" t="e">
        <f t="shared" si="28"/>
        <v>#REF!</v>
      </c>
      <c r="BQ42" s="66" t="e">
        <f t="shared" si="29"/>
        <v>#REF!</v>
      </c>
    </row>
    <row r="43" spans="1:69" x14ac:dyDescent="0.25">
      <c r="A43" s="76"/>
      <c r="Q43" s="77"/>
      <c r="AJ43" s="232">
        <v>10</v>
      </c>
      <c r="AK43" s="45" t="e">
        <f>AK42</f>
        <v>#N/A</v>
      </c>
      <c r="AL43" s="45" t="e">
        <f>IF(LOOKUP(AJ43,AJ$6:AJ$20,AL$6:AL$20)=0,NA(),LOOKUP(AJ43,AJ$6:AJ$20,AL$6:AL$20))</f>
        <v>#N/A</v>
      </c>
      <c r="AM43" s="45" t="e">
        <f>AM44</f>
        <v>#N/A</v>
      </c>
      <c r="AN43" s="59" t="e">
        <f t="shared" si="20"/>
        <v>#N/A</v>
      </c>
      <c r="AO43" s="66" t="e">
        <f t="shared" si="21"/>
        <v>#N/A</v>
      </c>
      <c r="AQ43" s="232">
        <v>10</v>
      </c>
      <c r="AR43" s="45" t="e">
        <f>AR42</f>
        <v>#N/A</v>
      </c>
      <c r="AS43" s="45" t="e">
        <f>IF(LOOKUP(AQ43,AN$6:AN$20,AP$6:AP$20)=0,NA(),LOOKUP(AQ43,AN$6:AN$20,AP$6:AP$20))</f>
        <v>#N/A</v>
      </c>
      <c r="AT43" s="45" t="e">
        <f>AT44</f>
        <v>#N/A</v>
      </c>
      <c r="AU43" s="59" t="e">
        <f t="shared" si="22"/>
        <v>#N/A</v>
      </c>
      <c r="AV43" s="66" t="e">
        <f t="shared" si="23"/>
        <v>#N/A</v>
      </c>
      <c r="AX43" s="232">
        <v>10</v>
      </c>
      <c r="AY43" s="45" t="e">
        <f>AY42</f>
        <v>#N/A</v>
      </c>
      <c r="AZ43" s="45" t="e">
        <f>IF(LOOKUP(AX43,AR$6:AR$20,AT$6:AT$20)=0,NA(),LOOKUP(AX43,AR$6:AR$20,AT$6:AT$20))</f>
        <v>#N/A</v>
      </c>
      <c r="BA43" s="45" t="e">
        <f>BA44</f>
        <v>#N/A</v>
      </c>
      <c r="BB43" s="59" t="e">
        <f t="shared" si="24"/>
        <v>#N/A</v>
      </c>
      <c r="BC43" s="66" t="e">
        <f t="shared" si="25"/>
        <v>#N/A</v>
      </c>
      <c r="BD43" s="59"/>
      <c r="BE43" s="67">
        <v>10</v>
      </c>
      <c r="BF43" s="45" t="e">
        <f>BF42</f>
        <v>#REF!</v>
      </c>
      <c r="BG43" s="45" t="e">
        <f>IF(LOOKUP(BE43,AV$6:AV$20,AX$6:AX$20)=0,NA(),LOOKUP(BE43,AV$6:AV$20,AX$6:AX$20))</f>
        <v>#REF!</v>
      </c>
      <c r="BH43" s="45" t="e">
        <f>BH44</f>
        <v>#REF!</v>
      </c>
      <c r="BI43" s="59" t="e">
        <f t="shared" si="26"/>
        <v>#REF!</v>
      </c>
      <c r="BJ43" s="66" t="e">
        <f t="shared" si="27"/>
        <v>#REF!</v>
      </c>
      <c r="BL43" s="67">
        <v>10</v>
      </c>
      <c r="BM43" s="45" t="e">
        <f>BM42</f>
        <v>#REF!</v>
      </c>
      <c r="BN43" s="45" t="e">
        <f>IF(LOOKUP(BL43,AZ$6:AZ$20,BB$6:BB$20)=0,NA(),LOOKUP(BL43,AZ$6:AZ$20,BB$6:BB$20))</f>
        <v>#REF!</v>
      </c>
      <c r="BO43" s="45" t="e">
        <f>BO44</f>
        <v>#REF!</v>
      </c>
      <c r="BP43" s="59" t="e">
        <f t="shared" si="28"/>
        <v>#REF!</v>
      </c>
      <c r="BQ43" s="66" t="e">
        <f t="shared" si="29"/>
        <v>#REF!</v>
      </c>
    </row>
    <row r="44" spans="1:69" x14ac:dyDescent="0.25">
      <c r="A44" s="78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80"/>
      <c r="AJ44" s="232"/>
      <c r="AK44" s="45" t="e">
        <f>AK43+IF(LOOKUP(AJ43,AJ$6:AJ$20,AK$6:AK$20)=0,NA(),LOOKUP(AJ43,AJ$6:AJ$20,AK$6:AK$20))</f>
        <v>#N/A</v>
      </c>
      <c r="AL44" s="45" t="e">
        <f>AL43</f>
        <v>#N/A</v>
      </c>
      <c r="AM44" s="45" t="e">
        <f>8.32*LOG(AL44)-1.61*LOG(AVERAGE(AK43:AK44))</f>
        <v>#N/A</v>
      </c>
      <c r="AN44" s="59" t="e">
        <f t="shared" si="20"/>
        <v>#N/A</v>
      </c>
      <c r="AO44" s="66" t="e">
        <f t="shared" si="21"/>
        <v>#N/A</v>
      </c>
      <c r="AQ44" s="232"/>
      <c r="AR44" s="45" t="e">
        <f>AR43+IF(LOOKUP(AQ43,AN$6:AN$20,AO$6:AO$20)=0,NA(),LOOKUP(AQ43,AN$6:AN$20,AO$6:AO$20))</f>
        <v>#N/A</v>
      </c>
      <c r="AS44" s="45" t="e">
        <f>AS43</f>
        <v>#N/A</v>
      </c>
      <c r="AT44" s="45" t="e">
        <f>8.32*LOG(AS44)-1.61*LOG(AVERAGE(AR43:AR44))</f>
        <v>#N/A</v>
      </c>
      <c r="AU44" s="59" t="e">
        <f t="shared" si="22"/>
        <v>#N/A</v>
      </c>
      <c r="AV44" s="66" t="e">
        <f t="shared" si="23"/>
        <v>#N/A</v>
      </c>
      <c r="AX44" s="232"/>
      <c r="AY44" s="45" t="e">
        <f>AY43+IF(LOOKUP(AX43,AR$6:AR$20,AS$6:AS$20)=0,NA(),LOOKUP(AX43,AR$6:AR$20,AS$6:AS$20))</f>
        <v>#N/A</v>
      </c>
      <c r="AZ44" s="45" t="e">
        <f>AZ43</f>
        <v>#N/A</v>
      </c>
      <c r="BA44" s="45" t="e">
        <f>8.32*LOG(AZ44)-1.61*LOG(AVERAGE(AY43:AY44))</f>
        <v>#N/A</v>
      </c>
      <c r="BB44" s="59" t="e">
        <f t="shared" si="24"/>
        <v>#N/A</v>
      </c>
      <c r="BC44" s="66" t="e">
        <f t="shared" si="25"/>
        <v>#N/A</v>
      </c>
      <c r="BD44" s="59"/>
      <c r="BE44" s="67"/>
      <c r="BF44" s="45" t="e">
        <f>BF43+IF(LOOKUP(BE43,AV$6:AV$20,AW$6:AW$20)=0,NA(),LOOKUP(BE43,AV$6:AV$20,AW$6:AW$20))</f>
        <v>#REF!</v>
      </c>
      <c r="BG44" s="45" t="e">
        <f>BG43</f>
        <v>#REF!</v>
      </c>
      <c r="BH44" s="45" t="e">
        <f>8.32*LOG(BG44)-1.61*LOG(AVERAGE(BF43:BF44))</f>
        <v>#REF!</v>
      </c>
      <c r="BI44" s="59" t="e">
        <f t="shared" si="26"/>
        <v>#REF!</v>
      </c>
      <c r="BJ44" s="66" t="e">
        <f t="shared" si="27"/>
        <v>#REF!</v>
      </c>
      <c r="BL44" s="67"/>
      <c r="BM44" s="45" t="e">
        <f>BM43+IF(LOOKUP(BL43,AZ$6:AZ$20,BA$6:BA$20)=0,NA(),LOOKUP(BL43,AZ$6:AZ$20,BA$6:BA$20))</f>
        <v>#REF!</v>
      </c>
      <c r="BN44" s="45" t="e">
        <f>BN43</f>
        <v>#REF!</v>
      </c>
      <c r="BO44" s="45" t="e">
        <f>8.32*LOG(BN44)-1.61*LOG(AVERAGE(BM43:BM44))</f>
        <v>#REF!</v>
      </c>
      <c r="BP44" s="59" t="e">
        <f t="shared" si="28"/>
        <v>#REF!</v>
      </c>
      <c r="BQ44" s="66" t="e">
        <f t="shared" si="29"/>
        <v>#REF!</v>
      </c>
    </row>
    <row r="45" spans="1:69" x14ac:dyDescent="0.25">
      <c r="AJ45" s="232">
        <v>11</v>
      </c>
      <c r="AK45" s="45" t="e">
        <f>AK44</f>
        <v>#N/A</v>
      </c>
      <c r="AL45" s="45" t="e">
        <f>IF(LOOKUP(AJ45,AJ$6:AJ$20,AL$6:AL$20)=0,NA(),LOOKUP(AJ45,AJ$6:AJ$20,AL$6:AL$20))</f>
        <v>#N/A</v>
      </c>
      <c r="AM45" s="45" t="e">
        <f>AM46</f>
        <v>#N/A</v>
      </c>
      <c r="AN45" s="59" t="e">
        <f t="shared" si="20"/>
        <v>#N/A</v>
      </c>
      <c r="AO45" s="66" t="e">
        <f t="shared" si="21"/>
        <v>#N/A</v>
      </c>
      <c r="AQ45" s="232">
        <v>11</v>
      </c>
      <c r="AR45" s="45" t="e">
        <f>AR44</f>
        <v>#N/A</v>
      </c>
      <c r="AS45" s="45" t="e">
        <f>IF(LOOKUP(AQ45,AN$6:AN$20,AP$6:AP$20)=0,NA(),LOOKUP(AQ45,AN$6:AN$20,AP$6:AP$20))</f>
        <v>#N/A</v>
      </c>
      <c r="AT45" s="45" t="e">
        <f>AT46</f>
        <v>#N/A</v>
      </c>
      <c r="AU45" s="59" t="e">
        <f t="shared" si="22"/>
        <v>#N/A</v>
      </c>
      <c r="AV45" s="66" t="e">
        <f t="shared" si="23"/>
        <v>#N/A</v>
      </c>
      <c r="AX45" s="232">
        <v>11</v>
      </c>
      <c r="AY45" s="45" t="e">
        <f>AY44</f>
        <v>#N/A</v>
      </c>
      <c r="AZ45" s="45" t="e">
        <f>IF(LOOKUP(AX45,AR$6:AR$20,AT$6:AT$20)=0,NA(),LOOKUP(AX45,AR$6:AR$20,AT$6:AT$20))</f>
        <v>#N/A</v>
      </c>
      <c r="BA45" s="45" t="e">
        <f>BA46</f>
        <v>#N/A</v>
      </c>
      <c r="BB45" s="59" t="e">
        <f t="shared" si="24"/>
        <v>#N/A</v>
      </c>
      <c r="BC45" s="66" t="e">
        <f t="shared" si="25"/>
        <v>#N/A</v>
      </c>
      <c r="BD45" s="59"/>
      <c r="BE45" s="67">
        <v>11</v>
      </c>
      <c r="BF45" s="45" t="e">
        <f>BF44</f>
        <v>#REF!</v>
      </c>
      <c r="BG45" s="45" t="e">
        <f>IF(LOOKUP(BE45,AV$6:AV$20,AX$6:AX$20)=0,NA(),LOOKUP(BE45,AV$6:AV$20,AX$6:AX$20))</f>
        <v>#REF!</v>
      </c>
      <c r="BH45" s="45" t="e">
        <f>BH46</f>
        <v>#REF!</v>
      </c>
      <c r="BI45" s="59" t="e">
        <f t="shared" si="26"/>
        <v>#REF!</v>
      </c>
      <c r="BJ45" s="66" t="e">
        <f t="shared" si="27"/>
        <v>#REF!</v>
      </c>
      <c r="BL45" s="67">
        <v>11</v>
      </c>
      <c r="BM45" s="45" t="e">
        <f>BM44</f>
        <v>#REF!</v>
      </c>
      <c r="BN45" s="45" t="e">
        <f>IF(LOOKUP(BL45,AZ$6:AZ$20,BB$6:BB$20)=0,NA(),LOOKUP(BL45,AZ$6:AZ$20,BB$6:BB$20))</f>
        <v>#REF!</v>
      </c>
      <c r="BO45" s="45" t="e">
        <f>BO46</f>
        <v>#REF!</v>
      </c>
      <c r="BP45" s="59" t="e">
        <f t="shared" si="28"/>
        <v>#REF!</v>
      </c>
      <c r="BQ45" s="66" t="e">
        <f t="shared" si="29"/>
        <v>#REF!</v>
      </c>
    </row>
    <row r="46" spans="1:69" x14ac:dyDescent="0.25">
      <c r="AJ46" s="232"/>
      <c r="AK46" s="45" t="e">
        <f>AK45+IF(LOOKUP(AJ45,AJ$6:AJ$20,AK$6:AK$20)=0,NA(),LOOKUP(AJ45,AJ$6:AJ$20,AK$6:AK$20))</f>
        <v>#N/A</v>
      </c>
      <c r="AL46" s="45" t="e">
        <f>AL45</f>
        <v>#N/A</v>
      </c>
      <c r="AM46" s="45" t="e">
        <f>8.32*LOG(AL46)-1.61*LOG(AVERAGE(AK45:AK46))</f>
        <v>#N/A</v>
      </c>
      <c r="AN46" s="59" t="e">
        <f t="shared" si="20"/>
        <v>#N/A</v>
      </c>
      <c r="AO46" s="66" t="e">
        <f t="shared" si="21"/>
        <v>#N/A</v>
      </c>
      <c r="AQ46" s="232"/>
      <c r="AR46" s="45" t="e">
        <f>AR45+IF(LOOKUP(AQ45,AN$6:AN$20,AO$6:AO$20)=0,NA(),LOOKUP(AQ45,AN$6:AN$20,AO$6:AO$20))</f>
        <v>#N/A</v>
      </c>
      <c r="AS46" s="45" t="e">
        <f>AS45</f>
        <v>#N/A</v>
      </c>
      <c r="AT46" s="45" t="e">
        <f>8.32*LOG(AS46)-1.61*LOG(AVERAGE(AR45:AR46))</f>
        <v>#N/A</v>
      </c>
      <c r="AU46" s="59" t="e">
        <f t="shared" si="22"/>
        <v>#N/A</v>
      </c>
      <c r="AV46" s="66" t="e">
        <f t="shared" si="23"/>
        <v>#N/A</v>
      </c>
      <c r="AX46" s="232"/>
      <c r="AY46" s="45" t="e">
        <f>AY45+IF(LOOKUP(AX45,AR$6:AR$20,AS$6:AS$20)=0,NA(),LOOKUP(AX45,AR$6:AR$20,AS$6:AS$20))</f>
        <v>#N/A</v>
      </c>
      <c r="AZ46" s="45" t="e">
        <f>AZ45</f>
        <v>#N/A</v>
      </c>
      <c r="BA46" s="45" t="e">
        <f>8.32*LOG(AZ46)-1.61*LOG(AVERAGE(AY45:AY46))</f>
        <v>#N/A</v>
      </c>
      <c r="BB46" s="59" t="e">
        <f t="shared" si="24"/>
        <v>#N/A</v>
      </c>
      <c r="BC46" s="66" t="e">
        <f t="shared" si="25"/>
        <v>#N/A</v>
      </c>
      <c r="BD46" s="59"/>
      <c r="BE46" s="67"/>
      <c r="BF46" s="45" t="e">
        <f>BF45+IF(LOOKUP(BE45,AV$6:AV$20,AW$6:AW$20)=0,NA(),LOOKUP(BE45,AV$6:AV$20,AW$6:AW$20))</f>
        <v>#REF!</v>
      </c>
      <c r="BG46" s="45" t="e">
        <f>BG45</f>
        <v>#REF!</v>
      </c>
      <c r="BH46" s="45" t="e">
        <f>8.32*LOG(BG46)-1.61*LOG(AVERAGE(BF45:BF46))</f>
        <v>#REF!</v>
      </c>
      <c r="BI46" s="59" t="e">
        <f t="shared" si="26"/>
        <v>#REF!</v>
      </c>
      <c r="BJ46" s="66" t="e">
        <f t="shared" si="27"/>
        <v>#REF!</v>
      </c>
      <c r="BL46" s="67"/>
      <c r="BM46" s="45" t="e">
        <f>BM45+IF(LOOKUP(BL45,AZ$6:AZ$20,BA$6:BA$20)=0,NA(),LOOKUP(BL45,AZ$6:AZ$20,BA$6:BA$20))</f>
        <v>#REF!</v>
      </c>
      <c r="BN46" s="45" t="e">
        <f>BN45</f>
        <v>#REF!</v>
      </c>
      <c r="BO46" s="45" t="e">
        <f>8.32*LOG(BN46)-1.61*LOG(AVERAGE(BM45:BM46))</f>
        <v>#REF!</v>
      </c>
      <c r="BP46" s="59" t="e">
        <f t="shared" si="28"/>
        <v>#REF!</v>
      </c>
      <c r="BQ46" s="66" t="e">
        <f t="shared" si="29"/>
        <v>#REF!</v>
      </c>
    </row>
    <row r="47" spans="1:69" x14ac:dyDescent="0.25">
      <c r="AJ47" s="232">
        <v>12</v>
      </c>
      <c r="AK47" s="45" t="e">
        <f>AK46</f>
        <v>#N/A</v>
      </c>
      <c r="AL47" s="45" t="e">
        <f>IF(LOOKUP(AJ47,AJ$6:AJ$20,AL$6:AL$20)=0,NA(),LOOKUP(AJ47,AJ$6:AJ$20,AL$6:AL$20))</f>
        <v>#N/A</v>
      </c>
      <c r="AM47" s="45" t="e">
        <f>AM48</f>
        <v>#N/A</v>
      </c>
      <c r="AN47" s="59" t="e">
        <f t="shared" si="20"/>
        <v>#N/A</v>
      </c>
      <c r="AO47" s="66" t="e">
        <f t="shared" si="21"/>
        <v>#N/A</v>
      </c>
      <c r="AQ47" s="232">
        <v>12</v>
      </c>
      <c r="AR47" s="45" t="e">
        <f>AR46</f>
        <v>#N/A</v>
      </c>
      <c r="AS47" s="45" t="e">
        <f>IF(LOOKUP(AQ47,AN$6:AN$20,AP$6:AP$20)=0,NA(),LOOKUP(AQ47,AN$6:AN$20,AP$6:AP$20))</f>
        <v>#N/A</v>
      </c>
      <c r="AT47" s="45" t="e">
        <f>AT48</f>
        <v>#N/A</v>
      </c>
      <c r="AU47" s="59" t="e">
        <f t="shared" si="22"/>
        <v>#N/A</v>
      </c>
      <c r="AV47" s="66" t="e">
        <f t="shared" si="23"/>
        <v>#N/A</v>
      </c>
      <c r="AX47" s="232">
        <v>12</v>
      </c>
      <c r="AY47" s="45" t="e">
        <f>AY46</f>
        <v>#N/A</v>
      </c>
      <c r="AZ47" s="45" t="e">
        <f>IF(LOOKUP(AX47,AR$6:AR$20,AT$6:AT$20)=0,NA(),LOOKUP(AX47,AR$6:AR$20,AT$6:AT$20))</f>
        <v>#N/A</v>
      </c>
      <c r="BA47" s="45" t="e">
        <f>BA48</f>
        <v>#N/A</v>
      </c>
      <c r="BB47" s="59" t="e">
        <f t="shared" si="24"/>
        <v>#N/A</v>
      </c>
      <c r="BC47" s="66" t="e">
        <f t="shared" si="25"/>
        <v>#N/A</v>
      </c>
      <c r="BD47" s="59"/>
      <c r="BE47" s="67">
        <v>12</v>
      </c>
      <c r="BF47" s="45" t="e">
        <f>BF46</f>
        <v>#REF!</v>
      </c>
      <c r="BG47" s="45" t="e">
        <f>IF(LOOKUP(BE47,AV$6:AV$20,AX$6:AX$20)=0,NA(),LOOKUP(BE47,AV$6:AV$20,AX$6:AX$20))</f>
        <v>#REF!</v>
      </c>
      <c r="BH47" s="45" t="e">
        <f>BH48</f>
        <v>#REF!</v>
      </c>
      <c r="BI47" s="59" t="e">
        <f t="shared" si="26"/>
        <v>#REF!</v>
      </c>
      <c r="BJ47" s="66" t="e">
        <f t="shared" si="27"/>
        <v>#REF!</v>
      </c>
      <c r="BL47" s="67">
        <v>12</v>
      </c>
      <c r="BM47" s="45" t="e">
        <f>BM46</f>
        <v>#REF!</v>
      </c>
      <c r="BN47" s="45" t="e">
        <f>IF(LOOKUP(BL47,AZ$6:AZ$20,BB$6:BB$20)=0,NA(),LOOKUP(BL47,AZ$6:AZ$20,BB$6:BB$20))</f>
        <v>#REF!</v>
      </c>
      <c r="BO47" s="45" t="e">
        <f>BO48</f>
        <v>#REF!</v>
      </c>
      <c r="BP47" s="59" t="e">
        <f t="shared" si="28"/>
        <v>#REF!</v>
      </c>
      <c r="BQ47" s="66" t="e">
        <f t="shared" si="29"/>
        <v>#REF!</v>
      </c>
    </row>
    <row r="48" spans="1:69" x14ac:dyDescent="0.25">
      <c r="AJ48" s="232"/>
      <c r="AK48" s="45" t="e">
        <f>AK47+IF(LOOKUP(AJ47,AJ$6:AJ$20,AK$6:AK$20)=0,NA(),LOOKUP(AJ47,AJ$6:AJ$20,AK$6:AK$20))</f>
        <v>#N/A</v>
      </c>
      <c r="AL48" s="45" t="e">
        <f>AL47</f>
        <v>#N/A</v>
      </c>
      <c r="AM48" s="45" t="e">
        <f>8.32*LOG(AL48)-1.61*LOG(AVERAGE(AK47:AK48))</f>
        <v>#N/A</v>
      </c>
      <c r="AN48" s="59" t="e">
        <f t="shared" si="20"/>
        <v>#N/A</v>
      </c>
      <c r="AO48" s="66" t="e">
        <f t="shared" si="21"/>
        <v>#N/A</v>
      </c>
      <c r="AQ48" s="232"/>
      <c r="AR48" s="45" t="e">
        <f>AR47+IF(LOOKUP(AQ47,AN$6:AN$20,AO$6:AO$20)=0,NA(),LOOKUP(AQ47,AN$6:AN$20,AO$6:AO$20))</f>
        <v>#N/A</v>
      </c>
      <c r="AS48" s="45" t="e">
        <f>AS47</f>
        <v>#N/A</v>
      </c>
      <c r="AT48" s="45" t="e">
        <f>8.32*LOG(AS48)-1.61*LOG(AVERAGE(AR47:AR48))</f>
        <v>#N/A</v>
      </c>
      <c r="AU48" s="59" t="e">
        <f t="shared" si="22"/>
        <v>#N/A</v>
      </c>
      <c r="AV48" s="66" t="e">
        <f t="shared" si="23"/>
        <v>#N/A</v>
      </c>
      <c r="AX48" s="232"/>
      <c r="AY48" s="45" t="e">
        <f>AY47+IF(LOOKUP(AX47,AR$6:AR$20,AS$6:AS$20)=0,NA(),LOOKUP(AX47,AR$6:AR$20,AS$6:AS$20))</f>
        <v>#N/A</v>
      </c>
      <c r="AZ48" s="45" t="e">
        <f>AZ47</f>
        <v>#N/A</v>
      </c>
      <c r="BA48" s="45" t="e">
        <f>8.32*LOG(AZ48)-1.61*LOG(AVERAGE(AY47:AY48))</f>
        <v>#N/A</v>
      </c>
      <c r="BB48" s="59" t="e">
        <f t="shared" si="24"/>
        <v>#N/A</v>
      </c>
      <c r="BC48" s="66" t="e">
        <f t="shared" si="25"/>
        <v>#N/A</v>
      </c>
      <c r="BD48" s="59"/>
      <c r="BE48" s="67"/>
      <c r="BF48" s="45" t="e">
        <f>BF47+IF(LOOKUP(BE47,AV$6:AV$20,AW$6:AW$20)=0,NA(),LOOKUP(BE47,AV$6:AV$20,AW$6:AW$20))</f>
        <v>#REF!</v>
      </c>
      <c r="BG48" s="45" t="e">
        <f>BG47</f>
        <v>#REF!</v>
      </c>
      <c r="BH48" s="45" t="e">
        <f>8.32*LOG(BG48)-1.61*LOG(AVERAGE(BF47:BF48))</f>
        <v>#REF!</v>
      </c>
      <c r="BI48" s="59" t="e">
        <f t="shared" si="26"/>
        <v>#REF!</v>
      </c>
      <c r="BJ48" s="66" t="e">
        <f t="shared" si="27"/>
        <v>#REF!</v>
      </c>
      <c r="BL48" s="67"/>
      <c r="BM48" s="45" t="e">
        <f>BM47+IF(LOOKUP(BL47,AZ$6:AZ$20,BA$6:BA$20)=0,NA(),LOOKUP(BL47,AZ$6:AZ$20,BA$6:BA$20))</f>
        <v>#REF!</v>
      </c>
      <c r="BN48" s="45" t="e">
        <f>BN47</f>
        <v>#REF!</v>
      </c>
      <c r="BO48" s="45" t="e">
        <f>8.32*LOG(BN48)-1.61*LOG(AVERAGE(BM47:BM48))</f>
        <v>#REF!</v>
      </c>
      <c r="BP48" s="59" t="e">
        <f t="shared" si="28"/>
        <v>#REF!</v>
      </c>
      <c r="BQ48" s="66" t="e">
        <f t="shared" si="29"/>
        <v>#REF!</v>
      </c>
    </row>
    <row r="49" spans="1:69" x14ac:dyDescent="0.25">
      <c r="AJ49" s="232">
        <v>13</v>
      </c>
      <c r="AK49" s="45" t="e">
        <f>AK48</f>
        <v>#N/A</v>
      </c>
      <c r="AL49" s="45" t="e">
        <f>IF(LOOKUP(AJ49,AJ$6:AJ$20,AL$6:AL$20)=0,NA(),LOOKUP(AJ49,AJ$6:AJ$20,AL$6:AL$20))</f>
        <v>#N/A</v>
      </c>
      <c r="AM49" s="45" t="e">
        <f>AM50</f>
        <v>#N/A</v>
      </c>
      <c r="AN49" s="59" t="e">
        <f t="shared" si="20"/>
        <v>#N/A</v>
      </c>
      <c r="AO49" s="66" t="e">
        <f t="shared" si="21"/>
        <v>#N/A</v>
      </c>
      <c r="AQ49" s="232">
        <v>13</v>
      </c>
      <c r="AR49" s="45" t="e">
        <f>AR48</f>
        <v>#N/A</v>
      </c>
      <c r="AS49" s="45" t="e">
        <f>IF(LOOKUP(AQ49,AN$6:AN$20,AP$6:AP$20)=0,NA(),LOOKUP(AQ49,AN$6:AN$20,AP$6:AP$20))</f>
        <v>#N/A</v>
      </c>
      <c r="AT49" s="45" t="e">
        <f>AT50</f>
        <v>#N/A</v>
      </c>
      <c r="AU49" s="59" t="e">
        <f t="shared" si="22"/>
        <v>#N/A</v>
      </c>
      <c r="AV49" s="66" t="e">
        <f t="shared" si="23"/>
        <v>#N/A</v>
      </c>
      <c r="AX49" s="232">
        <v>13</v>
      </c>
      <c r="AY49" s="45" t="e">
        <f>AY48</f>
        <v>#N/A</v>
      </c>
      <c r="AZ49" s="45" t="e">
        <f>IF(LOOKUP(AX49,AR$6:AR$20,AT$6:AT$20)=0,NA(),LOOKUP(AX49,AR$6:AR$20,AT$6:AT$20))</f>
        <v>#N/A</v>
      </c>
      <c r="BA49" s="45" t="e">
        <f>BA50</f>
        <v>#N/A</v>
      </c>
      <c r="BB49" s="59" t="e">
        <f t="shared" si="24"/>
        <v>#N/A</v>
      </c>
      <c r="BC49" s="66" t="e">
        <f t="shared" si="25"/>
        <v>#N/A</v>
      </c>
      <c r="BD49" s="59"/>
      <c r="BE49" s="67">
        <v>13</v>
      </c>
      <c r="BF49" s="45" t="e">
        <f>BF48</f>
        <v>#REF!</v>
      </c>
      <c r="BG49" s="45" t="e">
        <f>IF(LOOKUP(BE49,AV$6:AV$20,AX$6:AX$20)=0,NA(),LOOKUP(BE49,AV$6:AV$20,AX$6:AX$20))</f>
        <v>#REF!</v>
      </c>
      <c r="BH49" s="45" t="e">
        <f>BH50</f>
        <v>#REF!</v>
      </c>
      <c r="BI49" s="59" t="e">
        <f t="shared" si="26"/>
        <v>#REF!</v>
      </c>
      <c r="BJ49" s="66" t="e">
        <f t="shared" si="27"/>
        <v>#REF!</v>
      </c>
      <c r="BL49" s="67">
        <v>13</v>
      </c>
      <c r="BM49" s="45" t="e">
        <f>BM48</f>
        <v>#REF!</v>
      </c>
      <c r="BN49" s="45" t="e">
        <f>IF(LOOKUP(BL49,AZ$6:AZ$20,BB$6:BB$20)=0,NA(),LOOKUP(BL49,AZ$6:AZ$20,BB$6:BB$20))</f>
        <v>#REF!</v>
      </c>
      <c r="BO49" s="45" t="e">
        <f>BO50</f>
        <v>#REF!</v>
      </c>
      <c r="BP49" s="59" t="e">
        <f t="shared" si="28"/>
        <v>#REF!</v>
      </c>
      <c r="BQ49" s="66" t="e">
        <f t="shared" si="29"/>
        <v>#REF!</v>
      </c>
    </row>
    <row r="50" spans="1:69" x14ac:dyDescent="0.25">
      <c r="AJ50" s="232"/>
      <c r="AK50" s="45" t="e">
        <f>AK49+IF(LOOKUP(AJ49,AJ$6:AJ$20,AK$6:AK$20)=0,NA(),LOOKUP(AJ49,AJ$6:AJ$20,AK$6:AK$20))</f>
        <v>#N/A</v>
      </c>
      <c r="AL50" s="45" t="e">
        <f>AL49</f>
        <v>#N/A</v>
      </c>
      <c r="AM50" s="45" t="e">
        <f>8.32*LOG(AL50)-1.61*LOG(AVERAGE(AK49:AK50))</f>
        <v>#N/A</v>
      </c>
      <c r="AN50" s="59" t="e">
        <f t="shared" si="20"/>
        <v>#N/A</v>
      </c>
      <c r="AO50" s="66" t="e">
        <f t="shared" si="21"/>
        <v>#N/A</v>
      </c>
      <c r="AQ50" s="232"/>
      <c r="AR50" s="45" t="e">
        <f>AR49+IF(LOOKUP(AQ49,AN$6:AN$20,AO$6:AO$20)=0,NA(),LOOKUP(AQ49,AN$6:AN$20,AO$6:AO$20))</f>
        <v>#N/A</v>
      </c>
      <c r="AS50" s="45" t="e">
        <f>AS49</f>
        <v>#N/A</v>
      </c>
      <c r="AT50" s="45" t="e">
        <f>8.32*LOG(AS50)-1.61*LOG(AVERAGE(AR49:AR50))</f>
        <v>#N/A</v>
      </c>
      <c r="AU50" s="59" t="e">
        <f t="shared" si="22"/>
        <v>#N/A</v>
      </c>
      <c r="AV50" s="66" t="e">
        <f t="shared" si="23"/>
        <v>#N/A</v>
      </c>
      <c r="AX50" s="232"/>
      <c r="AY50" s="45" t="e">
        <f>AY49+IF(LOOKUP(AX49,AR$6:AR$20,AS$6:AS$20)=0,NA(),LOOKUP(AX49,AR$6:AR$20,AS$6:AS$20))</f>
        <v>#N/A</v>
      </c>
      <c r="AZ50" s="45" t="e">
        <f>AZ49</f>
        <v>#N/A</v>
      </c>
      <c r="BA50" s="45" t="e">
        <f>8.32*LOG(AZ50)-1.61*LOG(AVERAGE(AY49:AY50))</f>
        <v>#N/A</v>
      </c>
      <c r="BB50" s="59" t="e">
        <f t="shared" si="24"/>
        <v>#N/A</v>
      </c>
      <c r="BC50" s="66" t="e">
        <f t="shared" si="25"/>
        <v>#N/A</v>
      </c>
      <c r="BD50" s="59"/>
      <c r="BE50" s="67"/>
      <c r="BF50" s="45" t="e">
        <f>BF49+IF(LOOKUP(BE49,AV$6:AV$20,AW$6:AW$20)=0,NA(),LOOKUP(BE49,AV$6:AV$20,AW$6:AW$20))</f>
        <v>#REF!</v>
      </c>
      <c r="BG50" s="45" t="e">
        <f>BG49</f>
        <v>#REF!</v>
      </c>
      <c r="BH50" s="45" t="e">
        <f>8.32*LOG(BG50)-1.61*LOG(AVERAGE(BF49:BF50))</f>
        <v>#REF!</v>
      </c>
      <c r="BI50" s="59" t="e">
        <f t="shared" si="26"/>
        <v>#REF!</v>
      </c>
      <c r="BJ50" s="66" t="e">
        <f t="shared" si="27"/>
        <v>#REF!</v>
      </c>
      <c r="BL50" s="67"/>
      <c r="BM50" s="45" t="e">
        <f>BM49+IF(LOOKUP(BL49,AZ$6:AZ$20,BA$6:BA$20)=0,NA(),LOOKUP(BL49,AZ$6:AZ$20,BA$6:BA$20))</f>
        <v>#REF!</v>
      </c>
      <c r="BN50" s="45" t="e">
        <f>BN49</f>
        <v>#REF!</v>
      </c>
      <c r="BO50" s="45" t="e">
        <f>8.32*LOG(BN50)-1.61*LOG(AVERAGE(BM49:BM50))</f>
        <v>#REF!</v>
      </c>
      <c r="BP50" s="59" t="e">
        <f t="shared" si="28"/>
        <v>#REF!</v>
      </c>
      <c r="BQ50" s="66" t="e">
        <f t="shared" si="29"/>
        <v>#REF!</v>
      </c>
    </row>
    <row r="51" spans="1:69" x14ac:dyDescent="0.25">
      <c r="AJ51" s="232">
        <v>14</v>
      </c>
      <c r="AK51" s="45" t="e">
        <f>AK50</f>
        <v>#N/A</v>
      </c>
      <c r="AL51" s="45" t="e">
        <f>IF(LOOKUP(AJ51,AJ$6:AJ$20,AL$6:AL$20)=0,NA(),LOOKUP(AJ51,AJ$6:AJ$20,AL$6:AL$20))</f>
        <v>#N/A</v>
      </c>
      <c r="AM51" s="45" t="e">
        <f>AM52</f>
        <v>#N/A</v>
      </c>
      <c r="AN51" s="59" t="e">
        <f t="shared" si="20"/>
        <v>#N/A</v>
      </c>
      <c r="AO51" s="66" t="e">
        <f t="shared" si="21"/>
        <v>#N/A</v>
      </c>
      <c r="AQ51" s="232">
        <v>14</v>
      </c>
      <c r="AR51" s="45" t="e">
        <f>AR50</f>
        <v>#N/A</v>
      </c>
      <c r="AS51" s="45" t="e">
        <f>IF(LOOKUP(AQ51,AN$6:AN$20,AP$6:AP$20)=0,NA(),LOOKUP(AQ51,AN$6:AN$20,AP$6:AP$20))</f>
        <v>#N/A</v>
      </c>
      <c r="AT51" s="45" t="e">
        <f>AT52</f>
        <v>#N/A</v>
      </c>
      <c r="AU51" s="59" t="e">
        <f t="shared" si="22"/>
        <v>#N/A</v>
      </c>
      <c r="AV51" s="66" t="e">
        <f t="shared" si="23"/>
        <v>#N/A</v>
      </c>
      <c r="AX51" s="232">
        <v>14</v>
      </c>
      <c r="AY51" s="45" t="e">
        <f>AY50</f>
        <v>#N/A</v>
      </c>
      <c r="AZ51" s="45" t="e">
        <f>IF(LOOKUP(AX51,AR$6:AR$20,AT$6:AT$20)=0,NA(),LOOKUP(AX51,AR$6:AR$20,AT$6:AT$20))</f>
        <v>#N/A</v>
      </c>
      <c r="BA51" s="45" t="e">
        <f>BA52</f>
        <v>#N/A</v>
      </c>
      <c r="BB51" s="59" t="e">
        <f t="shared" si="24"/>
        <v>#N/A</v>
      </c>
      <c r="BC51" s="66" t="e">
        <f t="shared" si="25"/>
        <v>#N/A</v>
      </c>
      <c r="BD51" s="59"/>
      <c r="BE51" s="67">
        <v>14</v>
      </c>
      <c r="BF51" s="45" t="e">
        <f>BF50</f>
        <v>#REF!</v>
      </c>
      <c r="BG51" s="45" t="e">
        <f>IF(LOOKUP(BE51,AV$6:AV$20,AX$6:AX$20)=0,NA(),LOOKUP(BE51,AV$6:AV$20,AX$6:AX$20))</f>
        <v>#REF!</v>
      </c>
      <c r="BH51" s="45" t="e">
        <f>BH52</f>
        <v>#REF!</v>
      </c>
      <c r="BI51" s="59" t="e">
        <f t="shared" si="26"/>
        <v>#REF!</v>
      </c>
      <c r="BJ51" s="66" t="e">
        <f t="shared" si="27"/>
        <v>#REF!</v>
      </c>
      <c r="BL51" s="67">
        <v>14</v>
      </c>
      <c r="BM51" s="45" t="e">
        <f>BM50</f>
        <v>#REF!</v>
      </c>
      <c r="BN51" s="45" t="e">
        <f>IF(LOOKUP(BL51,AZ$6:AZ$20,BB$6:BB$20)=0,NA(),LOOKUP(BL51,AZ$6:AZ$20,BB$6:BB$20))</f>
        <v>#REF!</v>
      </c>
      <c r="BO51" s="45" t="e">
        <f>BO52</f>
        <v>#REF!</v>
      </c>
      <c r="BP51" s="59" t="e">
        <f t="shared" si="28"/>
        <v>#REF!</v>
      </c>
      <c r="BQ51" s="66" t="e">
        <f t="shared" si="29"/>
        <v>#REF!</v>
      </c>
    </row>
    <row r="52" spans="1:69" x14ac:dyDescent="0.25">
      <c r="A52" s="227" t="str">
        <f>CONCATENATE("TABLA DE RESULTADOS 0",$AK$1)</f>
        <v>TABLA DE RESULTADOS 0</v>
      </c>
      <c r="B52" s="227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U52" s="81"/>
      <c r="AJ52" s="232"/>
      <c r="AK52" s="45" t="e">
        <f>AK51+IF(LOOKUP(AJ51,AJ$6:AJ$20,AK$6:AK$20)=0,NA(),LOOKUP(AJ51,AJ$6:AJ$20,AK$6:AK$20))</f>
        <v>#N/A</v>
      </c>
      <c r="AL52" s="45" t="e">
        <f>AL51</f>
        <v>#N/A</v>
      </c>
      <c r="AM52" s="45" t="e">
        <f>8.32*LOG(AL52)-1.61*LOG(AVERAGE(AK51:AK52))</f>
        <v>#N/A</v>
      </c>
      <c r="AN52" s="59" t="e">
        <f t="shared" si="20"/>
        <v>#N/A</v>
      </c>
      <c r="AO52" s="66" t="e">
        <f t="shared" si="21"/>
        <v>#N/A</v>
      </c>
      <c r="AQ52" s="232"/>
      <c r="AR52" s="45" t="e">
        <f>AR51+IF(LOOKUP(AQ51,AN$6:AN$20,AO$6:AO$20)=0,NA(),LOOKUP(AQ51,AN$6:AN$20,AO$6:AO$20))</f>
        <v>#N/A</v>
      </c>
      <c r="AS52" s="45" t="e">
        <f>AS51</f>
        <v>#N/A</v>
      </c>
      <c r="AT52" s="45" t="e">
        <f>8.32*LOG(AS52)-1.61*LOG(AVERAGE(AR51:AR52))</f>
        <v>#N/A</v>
      </c>
      <c r="AU52" s="59" t="e">
        <f t="shared" si="22"/>
        <v>#N/A</v>
      </c>
      <c r="AV52" s="66" t="e">
        <f t="shared" si="23"/>
        <v>#N/A</v>
      </c>
      <c r="AX52" s="232"/>
      <c r="AY52" s="45" t="e">
        <f>AY51+IF(LOOKUP(AX51,AR$6:AR$20,AS$6:AS$20)=0,NA(),LOOKUP(AX51,AR$6:AR$20,AS$6:AS$20))</f>
        <v>#N/A</v>
      </c>
      <c r="AZ52" s="45" t="e">
        <f>AZ51</f>
        <v>#N/A</v>
      </c>
      <c r="BA52" s="45" t="e">
        <f>8.32*LOG(AZ52)-1.61*LOG(AVERAGE(AY51:AY52))</f>
        <v>#N/A</v>
      </c>
      <c r="BB52" s="59" t="e">
        <f t="shared" si="24"/>
        <v>#N/A</v>
      </c>
      <c r="BC52" s="66" t="e">
        <f t="shared" si="25"/>
        <v>#N/A</v>
      </c>
      <c r="BD52" s="59"/>
      <c r="BE52" s="67"/>
      <c r="BF52" s="45" t="e">
        <f>BF51+IF(LOOKUP(BE51,AV$6:AV$20,AW$6:AW$20)=0,NA(),LOOKUP(BE51,AV$6:AV$20,AW$6:AW$20))</f>
        <v>#REF!</v>
      </c>
      <c r="BG52" s="45" t="e">
        <f>BG51</f>
        <v>#REF!</v>
      </c>
      <c r="BH52" s="45" t="e">
        <f>8.32*LOG(BG52)-1.61*LOG(AVERAGE(BF51:BF52))</f>
        <v>#REF!</v>
      </c>
      <c r="BI52" s="59" t="e">
        <f t="shared" si="26"/>
        <v>#REF!</v>
      </c>
      <c r="BJ52" s="66" t="e">
        <f t="shared" si="27"/>
        <v>#REF!</v>
      </c>
      <c r="BL52" s="67"/>
      <c r="BM52" s="45" t="e">
        <f>BM51+IF(LOOKUP(BL51,AZ$6:AZ$20,BA$6:BA$20)=0,NA(),LOOKUP(BL51,AZ$6:AZ$20,BA$6:BA$20))</f>
        <v>#REF!</v>
      </c>
      <c r="BN52" s="45" t="e">
        <f>BN51</f>
        <v>#REF!</v>
      </c>
      <c r="BO52" s="45" t="e">
        <f>8.32*LOG(BN52)-1.61*LOG(AVERAGE(BM51:BM52))</f>
        <v>#REF!</v>
      </c>
      <c r="BP52" s="59" t="e">
        <f t="shared" si="28"/>
        <v>#REF!</v>
      </c>
      <c r="BQ52" s="66" t="e">
        <f t="shared" si="29"/>
        <v>#REF!</v>
      </c>
    </row>
    <row r="53" spans="1:69" x14ac:dyDescent="0.25">
      <c r="AJ53" s="232">
        <v>15</v>
      </c>
      <c r="AK53" s="45" t="e">
        <f>AK52</f>
        <v>#N/A</v>
      </c>
      <c r="AL53" s="45" t="e">
        <f>IF(LOOKUP(AJ53,AJ$6:AJ$20,AL$6:AL$20)=0,NA(),LOOKUP(AJ53,AJ$6:AJ$20,AL$6:AL$20))</f>
        <v>#N/A</v>
      </c>
      <c r="AM53" s="45" t="e">
        <f>AM54</f>
        <v>#N/A</v>
      </c>
      <c r="AN53" s="59" t="e">
        <f t="shared" si="20"/>
        <v>#N/A</v>
      </c>
      <c r="AO53" s="66" t="e">
        <f t="shared" si="21"/>
        <v>#N/A</v>
      </c>
      <c r="AQ53" s="232">
        <v>15</v>
      </c>
      <c r="AR53" s="45" t="e">
        <f>AR52</f>
        <v>#N/A</v>
      </c>
      <c r="AS53" s="45" t="e">
        <f>IF(LOOKUP(AQ53,AN$6:AN$20,AP$6:AP$20)=0,NA(),LOOKUP(AQ53,AN$6:AN$20,AP$6:AP$20))</f>
        <v>#N/A</v>
      </c>
      <c r="AT53" s="45" t="e">
        <f>AT54</f>
        <v>#N/A</v>
      </c>
      <c r="AU53" s="59" t="e">
        <f t="shared" si="22"/>
        <v>#N/A</v>
      </c>
      <c r="AV53" s="66" t="e">
        <f t="shared" si="23"/>
        <v>#N/A</v>
      </c>
      <c r="AX53" s="232">
        <v>15</v>
      </c>
      <c r="AY53" s="45" t="e">
        <f>AY52</f>
        <v>#N/A</v>
      </c>
      <c r="AZ53" s="45" t="e">
        <f>IF(LOOKUP(AX53,AR$6:AR$20,AT$6:AT$20)=0,NA(),LOOKUP(AX53,AR$6:AR$20,AT$6:AT$20))</f>
        <v>#N/A</v>
      </c>
      <c r="BA53" s="45" t="e">
        <f>BA54</f>
        <v>#N/A</v>
      </c>
      <c r="BB53" s="59" t="e">
        <f t="shared" si="24"/>
        <v>#N/A</v>
      </c>
      <c r="BC53" s="66" t="e">
        <f t="shared" si="25"/>
        <v>#N/A</v>
      </c>
      <c r="BD53" s="59"/>
      <c r="BE53" s="67">
        <v>15</v>
      </c>
      <c r="BF53" s="45" t="e">
        <f>BF52</f>
        <v>#REF!</v>
      </c>
      <c r="BG53" s="45" t="e">
        <f>IF(LOOKUP(BE53,AV$6:AV$20,AX$6:AX$20)=0,NA(),LOOKUP(BE53,AV$6:AV$20,AX$6:AX$20))</f>
        <v>#REF!</v>
      </c>
      <c r="BH53" s="45" t="e">
        <f>BH54</f>
        <v>#REF!</v>
      </c>
      <c r="BI53" s="59" t="e">
        <f t="shared" si="26"/>
        <v>#REF!</v>
      </c>
      <c r="BJ53" s="66" t="e">
        <f t="shared" si="27"/>
        <v>#REF!</v>
      </c>
      <c r="BL53" s="67">
        <v>15</v>
      </c>
      <c r="BM53" s="45" t="e">
        <f>BM52</f>
        <v>#REF!</v>
      </c>
      <c r="BN53" s="45" t="e">
        <f>IF(LOOKUP(BL53,AZ$6:AZ$20,BB$6:BB$20)=0,NA(),LOOKUP(BL53,AZ$6:AZ$20,BB$6:BB$20))</f>
        <v>#REF!</v>
      </c>
      <c r="BO53" s="45" t="e">
        <f>BO54</f>
        <v>#REF!</v>
      </c>
      <c r="BP53" s="59" t="e">
        <f t="shared" si="28"/>
        <v>#REF!</v>
      </c>
      <c r="BQ53" s="66" t="e">
        <f t="shared" si="29"/>
        <v>#REF!</v>
      </c>
    </row>
    <row r="54" spans="1:69" x14ac:dyDescent="0.25">
      <c r="A54" s="227" t="str">
        <f>AJ23</f>
        <v>1 24</v>
      </c>
      <c r="B54" s="227"/>
      <c r="C54" s="227"/>
      <c r="D54" s="227"/>
      <c r="E54" s="227"/>
      <c r="F54" s="227"/>
      <c r="G54" s="227"/>
      <c r="H54" s="227"/>
      <c r="J54" s="227" t="str">
        <f>AQ23</f>
        <v xml:space="preserve">1 48 </v>
      </c>
      <c r="K54" s="227"/>
      <c r="L54" s="227"/>
      <c r="M54" s="227"/>
      <c r="N54" s="227"/>
      <c r="O54" s="227"/>
      <c r="P54" s="227"/>
      <c r="Q54" s="227"/>
      <c r="AJ54" s="237"/>
      <c r="AK54" s="56" t="e">
        <f>AK53+IF(LOOKUP(AJ53,AJ$6:AJ$20,AK$6:AK$20)=0,NA(),LOOKUP(AJ53,AJ$6:AJ$20,AK$6:AK$20))</f>
        <v>#N/A</v>
      </c>
      <c r="AL54" s="56" t="e">
        <f>AL53</f>
        <v>#N/A</v>
      </c>
      <c r="AM54" s="56" t="e">
        <f>8.32*LOG(AL54)-1.61*LOG(AVERAGE(AK53:AK54))</f>
        <v>#N/A</v>
      </c>
      <c r="AN54" s="82" t="e">
        <f t="shared" si="20"/>
        <v>#N/A</v>
      </c>
      <c r="AO54" s="83" t="e">
        <f t="shared" si="21"/>
        <v>#N/A</v>
      </c>
      <c r="AQ54" s="237"/>
      <c r="AR54" s="56" t="e">
        <f>AR53+IF(LOOKUP(AQ53,AN$6:AN$20,AO$6:AO$20)=0,NA(),LOOKUP(AQ53,AN$6:AN$20,AO$6:AO$20))</f>
        <v>#N/A</v>
      </c>
      <c r="AS54" s="56" t="e">
        <f>AS53</f>
        <v>#N/A</v>
      </c>
      <c r="AT54" s="56" t="e">
        <f>8.32*LOG(AS54)-1.61*LOG(AVERAGE(AR53:AR54))</f>
        <v>#N/A</v>
      </c>
      <c r="AU54" s="82" t="e">
        <f t="shared" si="22"/>
        <v>#N/A</v>
      </c>
      <c r="AV54" s="83" t="e">
        <f t="shared" si="23"/>
        <v>#N/A</v>
      </c>
      <c r="AX54" s="237"/>
      <c r="AY54" s="56" t="e">
        <f>AY53+IF(LOOKUP(AX53,AR$6:AR$20,AS$6:AS$20)=0,NA(),LOOKUP(AX53,AR$6:AR$20,AS$6:AS$20))</f>
        <v>#N/A</v>
      </c>
      <c r="AZ54" s="56" t="e">
        <f>AZ53</f>
        <v>#N/A</v>
      </c>
      <c r="BA54" s="56" t="e">
        <f>8.32*LOG(AZ54)-1.61*LOG(AVERAGE(AY53:AY54))</f>
        <v>#N/A</v>
      </c>
      <c r="BB54" s="82" t="e">
        <f t="shared" si="24"/>
        <v>#N/A</v>
      </c>
      <c r="BC54" s="83" t="e">
        <f t="shared" si="25"/>
        <v>#N/A</v>
      </c>
      <c r="BD54" s="59"/>
      <c r="BE54" s="84"/>
      <c r="BF54" s="56" t="e">
        <f>BF53+IF(LOOKUP(BE53,AV$6:AV$20,AW$6:AW$20)=0,NA(),LOOKUP(BE53,AV$6:AV$20,AW$6:AW$20))</f>
        <v>#REF!</v>
      </c>
      <c r="BG54" s="56" t="e">
        <f>BG53</f>
        <v>#REF!</v>
      </c>
      <c r="BH54" s="56" t="e">
        <f>8.32*LOG(BG54)-1.61*LOG(AVERAGE(BF53:BF54))</f>
        <v>#REF!</v>
      </c>
      <c r="BI54" s="82" t="e">
        <f t="shared" si="26"/>
        <v>#REF!</v>
      </c>
      <c r="BJ54" s="83" t="e">
        <f t="shared" si="27"/>
        <v>#REF!</v>
      </c>
      <c r="BL54" s="84"/>
      <c r="BM54" s="56" t="e">
        <f>BM53+IF(LOOKUP(BL53,AZ$6:AZ$20,BA$6:BA$20)=0,NA(),LOOKUP(BL53,AZ$6:AZ$20,BA$6:BA$20))</f>
        <v>#REF!</v>
      </c>
      <c r="BN54" s="56" t="e">
        <f>BN53</f>
        <v>#REF!</v>
      </c>
      <c r="BO54" s="56" t="e">
        <f>8.32*LOG(BN54)-1.61*LOG(AVERAGE(BM53:BM54))</f>
        <v>#REF!</v>
      </c>
      <c r="BP54" s="82" t="e">
        <f t="shared" si="28"/>
        <v>#REF!</v>
      </c>
      <c r="BQ54" s="83" t="e">
        <f t="shared" si="29"/>
        <v>#REF!</v>
      </c>
    </row>
    <row r="55" spans="1:69" x14ac:dyDescent="0.25">
      <c r="A55" s="238" t="s">
        <v>101</v>
      </c>
      <c r="B55" s="238"/>
      <c r="C55" s="238" t="s">
        <v>102</v>
      </c>
      <c r="D55" s="238"/>
      <c r="E55" s="238" t="s">
        <v>103</v>
      </c>
      <c r="F55" s="238"/>
      <c r="G55" s="238" t="s">
        <v>104</v>
      </c>
      <c r="H55" s="238"/>
      <c r="J55" s="238" t="s">
        <v>101</v>
      </c>
      <c r="K55" s="238"/>
      <c r="L55" s="238" t="s">
        <v>102</v>
      </c>
      <c r="M55" s="238"/>
      <c r="N55" s="238" t="s">
        <v>103</v>
      </c>
      <c r="O55" s="238"/>
      <c r="P55" s="238" t="s">
        <v>104</v>
      </c>
      <c r="Q55" s="238"/>
    </row>
    <row r="56" spans="1:69" x14ac:dyDescent="0.25">
      <c r="A56" s="239" t="s">
        <v>52</v>
      </c>
      <c r="B56" s="239"/>
      <c r="C56" s="239" t="s">
        <v>105</v>
      </c>
      <c r="D56" s="239"/>
      <c r="E56" s="239" t="s">
        <v>106</v>
      </c>
      <c r="F56" s="239"/>
      <c r="G56" s="239" t="s">
        <v>106</v>
      </c>
      <c r="H56" s="239"/>
      <c r="J56" s="239" t="s">
        <v>52</v>
      </c>
      <c r="K56" s="239"/>
      <c r="L56" s="239" t="s">
        <v>105</v>
      </c>
      <c r="M56" s="239"/>
      <c r="N56" s="239" t="s">
        <v>106</v>
      </c>
      <c r="O56" s="239"/>
      <c r="P56" s="239" t="s">
        <v>106</v>
      </c>
      <c r="Q56" s="239"/>
      <c r="AJ56" s="227" t="str">
        <f>CONCATENATE("Vs LS 0",$AK$1)</f>
        <v>Vs LS 0</v>
      </c>
      <c r="AK56" s="227"/>
      <c r="AL56" s="227"/>
      <c r="AM56" s="227"/>
      <c r="AN56" s="227"/>
      <c r="AO56" s="227"/>
      <c r="AP56" s="227"/>
      <c r="AQ56" s="227"/>
      <c r="AR56" s="85"/>
      <c r="AS56" s="85"/>
      <c r="AT56" s="85"/>
      <c r="AU56" s="85"/>
      <c r="AV56" s="85"/>
      <c r="AW56" s="85"/>
      <c r="AX56" s="85"/>
      <c r="AY56" s="85"/>
      <c r="AZ56" s="85"/>
    </row>
    <row r="57" spans="1:69" x14ac:dyDescent="0.25">
      <c r="A57" s="240">
        <f t="shared" ref="A57:A72" si="30">IF(ISERROR(AL25)=TRUE,"",AK25)</f>
        <v>0</v>
      </c>
      <c r="B57" s="240"/>
      <c r="C57" s="240">
        <f t="shared" ref="C57:C72" si="31">IF(ISERROR(AL25)=TRUE,"",AL25)</f>
        <v>164.17099999999999</v>
      </c>
      <c r="D57" s="240"/>
      <c r="E57" s="240">
        <f t="shared" ref="E57:E72" si="32">IF(ISERROR(AL25)=TRUE,"",AN25)</f>
        <v>56.3931833934762</v>
      </c>
      <c r="F57" s="240"/>
      <c r="G57" s="240">
        <f t="shared" ref="G57:G72" si="33">IF(ISERROR(AL25)=TRUE,"",AO25)</f>
        <v>152.26159516238576</v>
      </c>
      <c r="H57" s="240"/>
      <c r="J57" s="240">
        <f t="shared" ref="J57:J72" si="34">IF(ISERROR(AS25)=TRUE,"",AR25)</f>
        <v>0</v>
      </c>
      <c r="K57" s="240"/>
      <c r="L57" s="240">
        <f t="shared" ref="L57:L72" si="35">IF(ISERROR(AS25)=TRUE,"",AS25)</f>
        <v>171.029</v>
      </c>
      <c r="M57" s="240"/>
      <c r="N57" s="240">
        <f t="shared" ref="N57:N72" si="36">IF(ISERROR(AS25)=TRUE,"",AU25)</f>
        <v>61.643996628845692</v>
      </c>
      <c r="O57" s="240"/>
      <c r="P57" s="240">
        <f t="shared" ref="P57:P72" si="37">IF(ISERROR(AS25)=TRUE,"",AV25)</f>
        <v>166.43879089788337</v>
      </c>
      <c r="Q57" s="240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</row>
    <row r="58" spans="1:69" x14ac:dyDescent="0.25">
      <c r="A58" s="240">
        <f t="shared" si="30"/>
        <v>0.1</v>
      </c>
      <c r="B58" s="240"/>
      <c r="C58" s="240">
        <f t="shared" si="31"/>
        <v>164.17099999999999</v>
      </c>
      <c r="D58" s="240"/>
      <c r="E58" s="240">
        <f t="shared" si="32"/>
        <v>56.3931833934762</v>
      </c>
      <c r="F58" s="240"/>
      <c r="G58" s="240">
        <f t="shared" si="33"/>
        <v>152.26159516238576</v>
      </c>
      <c r="H58" s="240"/>
      <c r="J58" s="240">
        <f t="shared" si="34"/>
        <v>0.1</v>
      </c>
      <c r="K58" s="240"/>
      <c r="L58" s="240">
        <f t="shared" si="35"/>
        <v>171.029</v>
      </c>
      <c r="M58" s="240"/>
      <c r="N58" s="240">
        <f t="shared" si="36"/>
        <v>61.643996628845692</v>
      </c>
      <c r="O58" s="240"/>
      <c r="P58" s="240">
        <f t="shared" si="37"/>
        <v>166.43879089788337</v>
      </c>
      <c r="Q58" s="240"/>
      <c r="AJ58" s="236" t="str">
        <f>[2]Vs!$A$59</f>
        <v>Inicial</v>
      </c>
      <c r="AK58" s="236"/>
      <c r="AL58" s="86"/>
      <c r="AM58" s="236" t="str">
        <f>[2]Vs!$J$59</f>
        <v>1/4L</v>
      </c>
      <c r="AN58" s="236"/>
      <c r="AO58" s="86"/>
      <c r="AP58" s="236" t="str">
        <f>[2]Vs!$A$79</f>
        <v>Medio</v>
      </c>
      <c r="AQ58" s="236"/>
      <c r="AR58" s="86"/>
    </row>
    <row r="59" spans="1:69" x14ac:dyDescent="0.25">
      <c r="A59" s="240">
        <f t="shared" si="30"/>
        <v>0.1</v>
      </c>
      <c r="B59" s="240"/>
      <c r="C59" s="240">
        <f t="shared" si="31"/>
        <v>164.17099999999999</v>
      </c>
      <c r="D59" s="240"/>
      <c r="E59" s="240">
        <f t="shared" si="32"/>
        <v>50.104954087799214</v>
      </c>
      <c r="F59" s="240"/>
      <c r="G59" s="240">
        <f t="shared" si="33"/>
        <v>135.28337603705788</v>
      </c>
      <c r="H59" s="240"/>
      <c r="J59" s="240">
        <f t="shared" si="34"/>
        <v>0.1</v>
      </c>
      <c r="K59" s="240"/>
      <c r="L59" s="240">
        <f t="shared" si="35"/>
        <v>171.029</v>
      </c>
      <c r="M59" s="240"/>
      <c r="N59" s="240">
        <f t="shared" si="36"/>
        <v>54.819431292132613</v>
      </c>
      <c r="O59" s="240"/>
      <c r="P59" s="240">
        <f t="shared" si="37"/>
        <v>148.01246448875807</v>
      </c>
      <c r="Q59" s="240"/>
      <c r="AJ59" s="87" t="s">
        <v>107</v>
      </c>
      <c r="AK59" s="87" t="s">
        <v>89</v>
      </c>
      <c r="AL59" s="88"/>
      <c r="AM59" s="87" t="s">
        <v>107</v>
      </c>
      <c r="AN59" s="87" t="s">
        <v>89</v>
      </c>
      <c r="AO59" s="88"/>
      <c r="AP59" s="87" t="s">
        <v>107</v>
      </c>
      <c r="AQ59" s="87" t="s">
        <v>89</v>
      </c>
      <c r="AR59" s="88"/>
    </row>
    <row r="60" spans="1:69" x14ac:dyDescent="0.25">
      <c r="A60" s="240">
        <f t="shared" si="30"/>
        <v>2.54</v>
      </c>
      <c r="B60" s="240"/>
      <c r="C60" s="240">
        <f t="shared" si="31"/>
        <v>164.17099999999999</v>
      </c>
      <c r="D60" s="240"/>
      <c r="E60" s="240">
        <f t="shared" si="32"/>
        <v>50.104954087799214</v>
      </c>
      <c r="F60" s="240"/>
      <c r="G60" s="240">
        <f t="shared" si="33"/>
        <v>135.28337603705788</v>
      </c>
      <c r="H60" s="240"/>
      <c r="J60" s="240">
        <f t="shared" si="34"/>
        <v>2.54</v>
      </c>
      <c r="K60" s="240"/>
      <c r="L60" s="240">
        <f t="shared" si="35"/>
        <v>171.029</v>
      </c>
      <c r="M60" s="240"/>
      <c r="N60" s="240">
        <f t="shared" si="36"/>
        <v>54.819431292132613</v>
      </c>
      <c r="O60" s="240"/>
      <c r="P60" s="240">
        <f t="shared" si="37"/>
        <v>148.01246448875807</v>
      </c>
      <c r="Q60" s="240"/>
      <c r="AJ60" s="89">
        <f t="shared" ref="AJ60:AJ71" si="38">IF(A57="","",A57)</f>
        <v>0</v>
      </c>
      <c r="AK60" s="90">
        <f t="shared" ref="AK60:AK71" si="39">IF(C57="","",C57)</f>
        <v>164.17099999999999</v>
      </c>
      <c r="AL60" s="86"/>
      <c r="AM60" s="89">
        <f t="shared" ref="AM60:AM73" si="40">IF(J57="","",J57)</f>
        <v>0</v>
      </c>
      <c r="AN60" s="90">
        <f t="shared" ref="AN60:AN73" si="41">IF(L57="","",L57)</f>
        <v>171.029</v>
      </c>
      <c r="AO60" s="86"/>
      <c r="AP60" s="89">
        <f t="shared" ref="AP60:AP72" si="42">IF(A77="","",A77)</f>
        <v>0</v>
      </c>
      <c r="AQ60" s="90">
        <f t="shared" ref="AQ60:AQ72" si="43">IF(C77="","",C77)</f>
        <v>167.4</v>
      </c>
      <c r="AR60" s="86"/>
    </row>
    <row r="61" spans="1:69" x14ac:dyDescent="0.25">
      <c r="A61" s="240">
        <f t="shared" si="30"/>
        <v>2.54</v>
      </c>
      <c r="B61" s="240"/>
      <c r="C61" s="240">
        <f t="shared" si="31"/>
        <v>200.46700000000001</v>
      </c>
      <c r="D61" s="240"/>
      <c r="E61" s="240">
        <f t="shared" si="32"/>
        <v>73.627843419375097</v>
      </c>
      <c r="F61" s="240"/>
      <c r="G61" s="240">
        <f t="shared" si="33"/>
        <v>198.79517723231277</v>
      </c>
      <c r="H61" s="240"/>
      <c r="J61" s="240">
        <f t="shared" si="34"/>
        <v>2.54</v>
      </c>
      <c r="K61" s="240"/>
      <c r="L61" s="240">
        <f t="shared" si="35"/>
        <v>192.91399999999999</v>
      </c>
      <c r="M61" s="240"/>
      <c r="N61" s="240">
        <f t="shared" si="36"/>
        <v>67.657758211905232</v>
      </c>
      <c r="O61" s="240"/>
      <c r="P61" s="240">
        <f t="shared" si="37"/>
        <v>182.67594717214413</v>
      </c>
      <c r="Q61" s="240"/>
      <c r="AJ61" s="89">
        <f t="shared" si="38"/>
        <v>0.1</v>
      </c>
      <c r="AK61" s="90">
        <f t="shared" si="39"/>
        <v>164.17099999999999</v>
      </c>
      <c r="AL61" s="86"/>
      <c r="AM61" s="89">
        <f t="shared" si="40"/>
        <v>0.1</v>
      </c>
      <c r="AN61" s="90">
        <f t="shared" si="41"/>
        <v>171.029</v>
      </c>
      <c r="AO61" s="86"/>
      <c r="AP61" s="89">
        <f t="shared" si="42"/>
        <v>0.1</v>
      </c>
      <c r="AQ61" s="90">
        <f t="shared" si="43"/>
        <v>167.4</v>
      </c>
      <c r="AR61" s="86"/>
    </row>
    <row r="62" spans="1:69" x14ac:dyDescent="0.25">
      <c r="A62" s="240">
        <f t="shared" si="30"/>
        <v>8.27</v>
      </c>
      <c r="B62" s="240"/>
      <c r="C62" s="240">
        <f t="shared" si="31"/>
        <v>200.46700000000001</v>
      </c>
      <c r="D62" s="240"/>
      <c r="E62" s="240">
        <f t="shared" si="32"/>
        <v>73.627843419375097</v>
      </c>
      <c r="F62" s="240"/>
      <c r="G62" s="240">
        <f t="shared" si="33"/>
        <v>198.79517723231277</v>
      </c>
      <c r="H62" s="240"/>
      <c r="J62" s="240">
        <f t="shared" si="34"/>
        <v>8.27</v>
      </c>
      <c r="K62" s="240"/>
      <c r="L62" s="240">
        <f t="shared" si="35"/>
        <v>192.91399999999999</v>
      </c>
      <c r="M62" s="240"/>
      <c r="N62" s="240">
        <f t="shared" si="36"/>
        <v>67.657758211905232</v>
      </c>
      <c r="O62" s="240"/>
      <c r="P62" s="240">
        <f t="shared" si="37"/>
        <v>182.67594717214413</v>
      </c>
      <c r="Q62" s="240"/>
      <c r="AJ62" s="89">
        <f t="shared" si="38"/>
        <v>0.1</v>
      </c>
      <c r="AK62" s="90">
        <f t="shared" si="39"/>
        <v>164.17099999999999</v>
      </c>
      <c r="AL62" s="86"/>
      <c r="AM62" s="89">
        <f t="shared" si="40"/>
        <v>0.1</v>
      </c>
      <c r="AN62" s="90">
        <f t="shared" si="41"/>
        <v>171.029</v>
      </c>
      <c r="AO62" s="86"/>
      <c r="AP62" s="89">
        <f t="shared" si="42"/>
        <v>0.1</v>
      </c>
      <c r="AQ62" s="90">
        <f t="shared" si="43"/>
        <v>167.4</v>
      </c>
      <c r="AR62" s="86"/>
    </row>
    <row r="63" spans="1:69" x14ac:dyDescent="0.25">
      <c r="A63" s="240">
        <f t="shared" si="30"/>
        <v>8.27</v>
      </c>
      <c r="B63" s="240"/>
      <c r="C63" s="240">
        <f t="shared" si="31"/>
        <v>202.071</v>
      </c>
      <c r="D63" s="240"/>
      <c r="E63" s="240">
        <f t="shared" si="32"/>
        <v>72.44438794962447</v>
      </c>
      <c r="F63" s="240"/>
      <c r="G63" s="240">
        <f t="shared" si="33"/>
        <v>195.59984746398609</v>
      </c>
      <c r="H63" s="240"/>
      <c r="J63" s="240">
        <f t="shared" si="34"/>
        <v>8.27</v>
      </c>
      <c r="K63" s="240"/>
      <c r="L63" s="240">
        <f t="shared" si="35"/>
        <v>194.83799999999999</v>
      </c>
      <c r="M63" s="240"/>
      <c r="N63" s="240">
        <f t="shared" si="36"/>
        <v>66.972283065346801</v>
      </c>
      <c r="O63" s="240"/>
      <c r="P63" s="240">
        <f t="shared" si="37"/>
        <v>180.82516427643637</v>
      </c>
      <c r="Q63" s="240"/>
      <c r="AJ63" s="89">
        <f t="shared" si="38"/>
        <v>2.54</v>
      </c>
      <c r="AK63" s="90">
        <f t="shared" si="39"/>
        <v>164.17099999999999</v>
      </c>
      <c r="AL63" s="86"/>
      <c r="AM63" s="89">
        <f t="shared" si="40"/>
        <v>2.54</v>
      </c>
      <c r="AN63" s="90">
        <f t="shared" si="41"/>
        <v>171.029</v>
      </c>
      <c r="AO63" s="86"/>
      <c r="AP63" s="89">
        <f t="shared" si="42"/>
        <v>2.54</v>
      </c>
      <c r="AQ63" s="90">
        <f t="shared" si="43"/>
        <v>167.4</v>
      </c>
      <c r="AR63" s="86"/>
    </row>
    <row r="64" spans="1:69" x14ac:dyDescent="0.25">
      <c r="A64" s="240">
        <f t="shared" si="30"/>
        <v>17.13</v>
      </c>
      <c r="B64" s="240"/>
      <c r="C64" s="240">
        <f t="shared" si="31"/>
        <v>202.071</v>
      </c>
      <c r="D64" s="240"/>
      <c r="E64" s="240">
        <f t="shared" si="32"/>
        <v>72.44438794962447</v>
      </c>
      <c r="F64" s="240"/>
      <c r="G64" s="240">
        <f t="shared" si="33"/>
        <v>195.59984746398609</v>
      </c>
      <c r="H64" s="240"/>
      <c r="J64" s="240">
        <f t="shared" si="34"/>
        <v>15.93</v>
      </c>
      <c r="K64" s="240"/>
      <c r="L64" s="240">
        <f t="shared" si="35"/>
        <v>194.83799999999999</v>
      </c>
      <c r="M64" s="240"/>
      <c r="N64" s="240">
        <f t="shared" si="36"/>
        <v>66.972283065346801</v>
      </c>
      <c r="O64" s="240"/>
      <c r="P64" s="240">
        <f t="shared" si="37"/>
        <v>180.82516427643637</v>
      </c>
      <c r="Q64" s="240"/>
      <c r="AJ64" s="89">
        <f t="shared" si="38"/>
        <v>2.54</v>
      </c>
      <c r="AK64" s="90">
        <f t="shared" si="39"/>
        <v>200.46700000000001</v>
      </c>
      <c r="AL64" s="86"/>
      <c r="AM64" s="89">
        <f t="shared" si="40"/>
        <v>2.54</v>
      </c>
      <c r="AN64" s="90">
        <f t="shared" si="41"/>
        <v>192.91399999999999</v>
      </c>
      <c r="AO64" s="86"/>
      <c r="AP64" s="89">
        <f t="shared" si="42"/>
        <v>2.54</v>
      </c>
      <c r="AQ64" s="90">
        <f t="shared" si="43"/>
        <v>191.4</v>
      </c>
      <c r="AR64" s="86"/>
    </row>
    <row r="65" spans="1:49" x14ac:dyDescent="0.25">
      <c r="A65" s="240">
        <f t="shared" si="30"/>
        <v>17.13</v>
      </c>
      <c r="B65" s="240"/>
      <c r="C65" s="240">
        <f t="shared" si="31"/>
        <v>319.97500000000002</v>
      </c>
      <c r="D65" s="240"/>
      <c r="E65" s="240">
        <f t="shared" si="32"/>
        <v>195.07595019082277</v>
      </c>
      <c r="F65" s="240"/>
      <c r="G65" s="240">
        <f t="shared" si="33"/>
        <v>526.70506551522146</v>
      </c>
      <c r="H65" s="240"/>
      <c r="J65" s="240">
        <f t="shared" si="34"/>
        <v>15.93</v>
      </c>
      <c r="K65" s="240"/>
      <c r="L65" s="240">
        <f t="shared" si="35"/>
        <v>326.803</v>
      </c>
      <c r="M65" s="240"/>
      <c r="N65" s="240">
        <f t="shared" si="36"/>
        <v>204.34199412372124</v>
      </c>
      <c r="O65" s="240"/>
      <c r="P65" s="240">
        <f t="shared" si="37"/>
        <v>551.72338413404736</v>
      </c>
      <c r="Q65" s="240"/>
      <c r="AJ65" s="89">
        <f t="shared" si="38"/>
        <v>8.27</v>
      </c>
      <c r="AK65" s="90">
        <f t="shared" si="39"/>
        <v>200.46700000000001</v>
      </c>
      <c r="AL65" s="86"/>
      <c r="AM65" s="89">
        <f t="shared" si="40"/>
        <v>8.27</v>
      </c>
      <c r="AN65" s="90">
        <f t="shared" si="41"/>
        <v>192.91399999999999</v>
      </c>
      <c r="AO65" s="86"/>
      <c r="AP65" s="89">
        <f t="shared" si="42"/>
        <v>8.27</v>
      </c>
      <c r="AQ65" s="90">
        <f t="shared" si="43"/>
        <v>191.4</v>
      </c>
      <c r="AR65" s="86"/>
    </row>
    <row r="66" spans="1:49" x14ac:dyDescent="0.25">
      <c r="A66" s="240">
        <f t="shared" si="30"/>
        <v>26.24</v>
      </c>
      <c r="B66" s="240"/>
      <c r="C66" s="240">
        <f t="shared" si="31"/>
        <v>319.97500000000002</v>
      </c>
      <c r="D66" s="240"/>
      <c r="E66" s="240">
        <f t="shared" si="32"/>
        <v>195.07595019082277</v>
      </c>
      <c r="F66" s="240"/>
      <c r="G66" s="240">
        <f t="shared" si="33"/>
        <v>526.70506551522146</v>
      </c>
      <c r="H66" s="240"/>
      <c r="J66" s="240">
        <f t="shared" si="34"/>
        <v>27.32</v>
      </c>
      <c r="K66" s="240"/>
      <c r="L66" s="240">
        <f t="shared" si="35"/>
        <v>326.803</v>
      </c>
      <c r="M66" s="240"/>
      <c r="N66" s="240">
        <f t="shared" si="36"/>
        <v>204.34199412372124</v>
      </c>
      <c r="O66" s="240"/>
      <c r="P66" s="240">
        <f t="shared" si="37"/>
        <v>551.72338413404736</v>
      </c>
      <c r="Q66" s="240"/>
      <c r="AJ66" s="89">
        <f t="shared" si="38"/>
        <v>8.27</v>
      </c>
      <c r="AK66" s="90">
        <f t="shared" si="39"/>
        <v>202.071</v>
      </c>
      <c r="AL66" s="86"/>
      <c r="AM66" s="89">
        <f t="shared" si="40"/>
        <v>8.27</v>
      </c>
      <c r="AN66" s="90">
        <f t="shared" si="41"/>
        <v>194.83799999999999</v>
      </c>
      <c r="AO66" s="86"/>
      <c r="AP66" s="89">
        <f t="shared" si="42"/>
        <v>8.27</v>
      </c>
      <c r="AQ66" s="90">
        <f t="shared" si="43"/>
        <v>192.31</v>
      </c>
      <c r="AR66" s="86"/>
    </row>
    <row r="67" spans="1:49" x14ac:dyDescent="0.25">
      <c r="A67" s="240">
        <f t="shared" si="30"/>
        <v>26.24</v>
      </c>
      <c r="B67" s="240"/>
      <c r="C67" s="240">
        <f t="shared" si="31"/>
        <v>470.37200000000001</v>
      </c>
      <c r="D67" s="240"/>
      <c r="E67" s="240">
        <f t="shared" si="32"/>
        <v>444.03643849443995</v>
      </c>
      <c r="F67" s="240"/>
      <c r="G67" s="240">
        <f t="shared" si="33"/>
        <v>1198.898383934988</v>
      </c>
      <c r="H67" s="240"/>
      <c r="J67" s="240">
        <f t="shared" si="34"/>
        <v>27.32</v>
      </c>
      <c r="K67" s="240"/>
      <c r="L67" s="240">
        <f t="shared" si="35"/>
        <v>471.44600000000003</v>
      </c>
      <c r="M67" s="240"/>
      <c r="N67" s="240">
        <f t="shared" si="36"/>
        <v>446.03065313054054</v>
      </c>
      <c r="O67" s="240"/>
      <c r="P67" s="240">
        <f t="shared" si="37"/>
        <v>1204.2827634524594</v>
      </c>
      <c r="Q67" s="240"/>
      <c r="AJ67" s="89">
        <f t="shared" si="38"/>
        <v>17.13</v>
      </c>
      <c r="AK67" s="90">
        <f t="shared" si="39"/>
        <v>202.071</v>
      </c>
      <c r="AL67" s="86"/>
      <c r="AM67" s="89">
        <f t="shared" si="40"/>
        <v>15.93</v>
      </c>
      <c r="AN67" s="90">
        <f t="shared" si="41"/>
        <v>194.83799999999999</v>
      </c>
      <c r="AO67" s="86"/>
      <c r="AP67" s="89">
        <f t="shared" si="42"/>
        <v>15.93</v>
      </c>
      <c r="AQ67" s="90">
        <f t="shared" si="43"/>
        <v>192.31</v>
      </c>
      <c r="AR67" s="86"/>
    </row>
    <row r="68" spans="1:49" x14ac:dyDescent="0.25">
      <c r="A68" s="240">
        <f t="shared" si="30"/>
        <v>50.099999999999994</v>
      </c>
      <c r="B68" s="240"/>
      <c r="C68" s="240">
        <f t="shared" si="31"/>
        <v>470.37200000000001</v>
      </c>
      <c r="D68" s="240"/>
      <c r="E68" s="240">
        <f t="shared" si="32"/>
        <v>444.03643849443995</v>
      </c>
      <c r="F68" s="240"/>
      <c r="G68" s="240">
        <f t="shared" si="33"/>
        <v>1198.898383934988</v>
      </c>
      <c r="H68" s="240"/>
      <c r="J68" s="240">
        <f t="shared" si="34"/>
        <v>50.1</v>
      </c>
      <c r="K68" s="240"/>
      <c r="L68" s="240">
        <f t="shared" si="35"/>
        <v>471.44600000000003</v>
      </c>
      <c r="M68" s="240"/>
      <c r="N68" s="240">
        <f t="shared" si="36"/>
        <v>446.03065313054054</v>
      </c>
      <c r="O68" s="240"/>
      <c r="P68" s="240">
        <f t="shared" si="37"/>
        <v>1204.2827634524594</v>
      </c>
      <c r="Q68" s="240"/>
      <c r="AJ68" s="89">
        <f t="shared" si="38"/>
        <v>17.13</v>
      </c>
      <c r="AK68" s="90">
        <f t="shared" si="39"/>
        <v>319.97500000000002</v>
      </c>
      <c r="AL68" s="86"/>
      <c r="AM68" s="89">
        <f t="shared" si="40"/>
        <v>15.93</v>
      </c>
      <c r="AN68" s="90">
        <f t="shared" si="41"/>
        <v>326.803</v>
      </c>
      <c r="AO68" s="86"/>
      <c r="AP68" s="89">
        <f t="shared" si="42"/>
        <v>15.93</v>
      </c>
      <c r="AQ68" s="90">
        <f t="shared" si="43"/>
        <v>338.262</v>
      </c>
      <c r="AR68" s="86"/>
    </row>
    <row r="69" spans="1:49" x14ac:dyDescent="0.25">
      <c r="A69" s="240" t="str">
        <f t="shared" si="30"/>
        <v/>
      </c>
      <c r="B69" s="240"/>
      <c r="C69" s="240" t="str">
        <f t="shared" si="31"/>
        <v/>
      </c>
      <c r="D69" s="240"/>
      <c r="E69" s="240" t="str">
        <f t="shared" si="32"/>
        <v/>
      </c>
      <c r="F69" s="240"/>
      <c r="G69" s="240" t="str">
        <f t="shared" si="33"/>
        <v/>
      </c>
      <c r="H69" s="240"/>
      <c r="J69" s="240" t="str">
        <f t="shared" si="34"/>
        <v/>
      </c>
      <c r="K69" s="240"/>
      <c r="L69" s="240" t="str">
        <f t="shared" si="35"/>
        <v/>
      </c>
      <c r="M69" s="240"/>
      <c r="N69" s="240" t="str">
        <f t="shared" si="36"/>
        <v/>
      </c>
      <c r="O69" s="240"/>
      <c r="P69" s="240" t="str">
        <f t="shared" si="37"/>
        <v/>
      </c>
      <c r="Q69" s="240"/>
      <c r="AJ69" s="89">
        <f t="shared" si="38"/>
        <v>26.24</v>
      </c>
      <c r="AK69" s="90">
        <f t="shared" si="39"/>
        <v>319.97500000000002</v>
      </c>
      <c r="AL69" s="86"/>
      <c r="AM69" s="89">
        <f t="shared" si="40"/>
        <v>27.32</v>
      </c>
      <c r="AN69" s="90">
        <f t="shared" si="41"/>
        <v>326.803</v>
      </c>
      <c r="AO69" s="86"/>
      <c r="AP69" s="89">
        <f t="shared" si="42"/>
        <v>27.32</v>
      </c>
      <c r="AQ69" s="90">
        <f t="shared" si="43"/>
        <v>338.262</v>
      </c>
      <c r="AR69" s="86"/>
    </row>
    <row r="70" spans="1:49" x14ac:dyDescent="0.25">
      <c r="A70" s="240" t="str">
        <f t="shared" si="30"/>
        <v/>
      </c>
      <c r="B70" s="240"/>
      <c r="C70" s="240" t="str">
        <f t="shared" si="31"/>
        <v/>
      </c>
      <c r="D70" s="240"/>
      <c r="E70" s="240" t="str">
        <f t="shared" si="32"/>
        <v/>
      </c>
      <c r="F70" s="240"/>
      <c r="G70" s="240" t="str">
        <f t="shared" si="33"/>
        <v/>
      </c>
      <c r="H70" s="240"/>
      <c r="J70" s="240" t="str">
        <f t="shared" si="34"/>
        <v/>
      </c>
      <c r="K70" s="240"/>
      <c r="L70" s="240" t="str">
        <f t="shared" si="35"/>
        <v/>
      </c>
      <c r="M70" s="240"/>
      <c r="N70" s="240" t="str">
        <f t="shared" si="36"/>
        <v/>
      </c>
      <c r="O70" s="240"/>
      <c r="P70" s="240" t="str">
        <f t="shared" si="37"/>
        <v/>
      </c>
      <c r="Q70" s="240"/>
      <c r="AJ70" s="89">
        <f t="shared" si="38"/>
        <v>26.24</v>
      </c>
      <c r="AK70" s="90">
        <f t="shared" si="39"/>
        <v>470.37200000000001</v>
      </c>
      <c r="AL70" s="86"/>
      <c r="AM70" s="89">
        <f t="shared" si="40"/>
        <v>27.32</v>
      </c>
      <c r="AN70" s="90">
        <f t="shared" si="41"/>
        <v>471.44600000000003</v>
      </c>
      <c r="AO70" s="86"/>
      <c r="AP70" s="89">
        <f t="shared" si="42"/>
        <v>27.32</v>
      </c>
      <c r="AQ70" s="90">
        <f t="shared" si="43"/>
        <v>461.96899999999999</v>
      </c>
      <c r="AR70" s="86"/>
    </row>
    <row r="71" spans="1:49" x14ac:dyDescent="0.25">
      <c r="A71" s="240" t="str">
        <f t="shared" si="30"/>
        <v/>
      </c>
      <c r="B71" s="240"/>
      <c r="C71" s="240" t="str">
        <f t="shared" si="31"/>
        <v/>
      </c>
      <c r="D71" s="240"/>
      <c r="E71" s="240" t="str">
        <f t="shared" si="32"/>
        <v/>
      </c>
      <c r="F71" s="240"/>
      <c r="G71" s="240" t="str">
        <f t="shared" si="33"/>
        <v/>
      </c>
      <c r="H71" s="240"/>
      <c r="J71" s="240" t="str">
        <f t="shared" si="34"/>
        <v/>
      </c>
      <c r="K71" s="240"/>
      <c r="L71" s="240" t="str">
        <f t="shared" si="35"/>
        <v/>
      </c>
      <c r="M71" s="240"/>
      <c r="N71" s="240" t="str">
        <f t="shared" si="36"/>
        <v/>
      </c>
      <c r="O71" s="240"/>
      <c r="P71" s="240" t="str">
        <f t="shared" si="37"/>
        <v/>
      </c>
      <c r="Q71" s="240"/>
      <c r="AJ71" s="89">
        <f t="shared" si="38"/>
        <v>50.099999999999994</v>
      </c>
      <c r="AK71" s="90">
        <f t="shared" si="39"/>
        <v>470.37200000000001</v>
      </c>
      <c r="AL71" s="86"/>
      <c r="AM71" s="89">
        <f t="shared" si="40"/>
        <v>50.1</v>
      </c>
      <c r="AN71" s="90">
        <f t="shared" si="41"/>
        <v>471.44600000000003</v>
      </c>
      <c r="AO71" s="86"/>
      <c r="AP71" s="89">
        <f t="shared" si="42"/>
        <v>50.1</v>
      </c>
      <c r="AQ71" s="90">
        <f t="shared" si="43"/>
        <v>461.96899999999999</v>
      </c>
      <c r="AR71" s="86"/>
    </row>
    <row r="72" spans="1:49" x14ac:dyDescent="0.25">
      <c r="A72" s="240" t="str">
        <f t="shared" si="30"/>
        <v/>
      </c>
      <c r="B72" s="240"/>
      <c r="C72" s="240" t="str">
        <f t="shared" si="31"/>
        <v/>
      </c>
      <c r="D72" s="240"/>
      <c r="E72" s="240" t="str">
        <f t="shared" si="32"/>
        <v/>
      </c>
      <c r="F72" s="240"/>
      <c r="G72" s="240" t="str">
        <f t="shared" si="33"/>
        <v/>
      </c>
      <c r="H72" s="240"/>
      <c r="J72" s="240" t="str">
        <f t="shared" si="34"/>
        <v/>
      </c>
      <c r="K72" s="240"/>
      <c r="L72" s="240" t="str">
        <f t="shared" si="35"/>
        <v/>
      </c>
      <c r="M72" s="240"/>
      <c r="N72" s="240" t="str">
        <f t="shared" si="36"/>
        <v/>
      </c>
      <c r="O72" s="240"/>
      <c r="P72" s="240" t="str">
        <f t="shared" si="37"/>
        <v/>
      </c>
      <c r="Q72" s="240"/>
      <c r="AL72" s="86"/>
      <c r="AM72" s="30" t="str">
        <f t="shared" si="40"/>
        <v/>
      </c>
      <c r="AN72" s="30" t="str">
        <f t="shared" si="41"/>
        <v/>
      </c>
      <c r="AP72" s="30" t="str">
        <f t="shared" si="42"/>
        <v/>
      </c>
      <c r="AQ72" s="30" t="str">
        <f t="shared" si="43"/>
        <v/>
      </c>
    </row>
    <row r="73" spans="1:49" x14ac:dyDescent="0.25">
      <c r="V73" s="240"/>
      <c r="W73" s="240"/>
      <c r="X73" s="240"/>
      <c r="Y73" s="240"/>
      <c r="Z73" s="240"/>
      <c r="AA73" s="240"/>
      <c r="AB73" s="240"/>
      <c r="AC73" s="240"/>
      <c r="AL73" s="86"/>
      <c r="AM73" s="30" t="str">
        <f t="shared" si="40"/>
        <v/>
      </c>
      <c r="AN73" s="30" t="str">
        <f t="shared" si="41"/>
        <v/>
      </c>
      <c r="AP73" s="30" t="str">
        <f>IF(A95="","",A95)</f>
        <v/>
      </c>
      <c r="AQ73" s="30" t="str">
        <f>IF(C95="","",C95)</f>
        <v/>
      </c>
    </row>
    <row r="74" spans="1:49" x14ac:dyDescent="0.25">
      <c r="A74" s="227" t="str">
        <f>AX23</f>
        <v>12 36</v>
      </c>
      <c r="B74" s="227"/>
      <c r="C74" s="227"/>
      <c r="D74" s="227"/>
      <c r="E74" s="227"/>
      <c r="F74" s="227"/>
      <c r="G74" s="227"/>
      <c r="H74" s="227"/>
      <c r="J74" s="227" t="str">
        <f>BE23</f>
        <v>24 48</v>
      </c>
      <c r="K74" s="227"/>
      <c r="L74" s="227"/>
      <c r="M74" s="227"/>
      <c r="N74" s="227"/>
      <c r="O74" s="227"/>
      <c r="P74" s="227"/>
      <c r="Q74" s="227"/>
      <c r="V74" s="240"/>
      <c r="W74" s="240"/>
      <c r="X74" s="240"/>
      <c r="Y74" s="240"/>
      <c r="Z74" s="240"/>
      <c r="AA74" s="240"/>
      <c r="AB74" s="240"/>
      <c r="AC74" s="240"/>
      <c r="AP74" s="30" t="str">
        <f>IF(A96="","",A96)</f>
        <v/>
      </c>
      <c r="AQ74" s="30" t="str">
        <f>IF(C96="","",C96)</f>
        <v/>
      </c>
      <c r="AV74" s="30" t="str">
        <f>IF(V76="","",V76)</f>
        <v/>
      </c>
      <c r="AW74" s="30" t="str">
        <f>IF(X76="","",X76)</f>
        <v/>
      </c>
    </row>
    <row r="75" spans="1:49" x14ac:dyDescent="0.25">
      <c r="A75" s="238" t="s">
        <v>101</v>
      </c>
      <c r="B75" s="238"/>
      <c r="C75" s="238" t="s">
        <v>102</v>
      </c>
      <c r="D75" s="238"/>
      <c r="E75" s="238" t="s">
        <v>103</v>
      </c>
      <c r="F75" s="238"/>
      <c r="G75" s="238" t="s">
        <v>104</v>
      </c>
      <c r="H75" s="238"/>
      <c r="J75" s="238" t="s">
        <v>101</v>
      </c>
      <c r="K75" s="238"/>
      <c r="L75" s="238" t="s">
        <v>102</v>
      </c>
      <c r="M75" s="238"/>
      <c r="N75" s="238" t="s">
        <v>103</v>
      </c>
      <c r="O75" s="238"/>
      <c r="P75" s="238" t="s">
        <v>104</v>
      </c>
      <c r="Q75" s="238"/>
      <c r="V75" s="240"/>
      <c r="W75" s="240"/>
      <c r="X75" s="240"/>
      <c r="Y75" s="240"/>
      <c r="Z75" s="240"/>
      <c r="AA75" s="240"/>
      <c r="AB75" s="240"/>
      <c r="AC75" s="240"/>
      <c r="AJ75" s="236" t="str">
        <f>[2]Vs!$J$79</f>
        <v>3/4L</v>
      </c>
      <c r="AK75" s="236"/>
      <c r="AL75" s="86"/>
      <c r="AM75" s="236" t="str">
        <f>[2]Vs!$V$59</f>
        <v>Final</v>
      </c>
      <c r="AN75" s="236"/>
      <c r="AP75" s="30" t="str">
        <f>IF(A97="","",A97)</f>
        <v/>
      </c>
      <c r="AQ75" s="30" t="str">
        <f>IF(C97="","",C97)</f>
        <v/>
      </c>
      <c r="AV75" s="30" t="str">
        <f>IF(V77="","",V77)</f>
        <v/>
      </c>
      <c r="AW75" s="30" t="str">
        <f>IF(X77="","",X77)</f>
        <v/>
      </c>
    </row>
    <row r="76" spans="1:49" x14ac:dyDescent="0.25">
      <c r="A76" s="239" t="s">
        <v>52</v>
      </c>
      <c r="B76" s="239"/>
      <c r="C76" s="239" t="s">
        <v>105</v>
      </c>
      <c r="D76" s="239"/>
      <c r="E76" s="239" t="s">
        <v>106</v>
      </c>
      <c r="F76" s="239"/>
      <c r="G76" s="239" t="s">
        <v>106</v>
      </c>
      <c r="H76" s="239"/>
      <c r="I76" s="85"/>
      <c r="J76" s="239" t="s">
        <v>52</v>
      </c>
      <c r="K76" s="239"/>
      <c r="L76" s="239" t="s">
        <v>105</v>
      </c>
      <c r="M76" s="239"/>
      <c r="N76" s="239" t="s">
        <v>106</v>
      </c>
      <c r="O76" s="239"/>
      <c r="P76" s="239" t="s">
        <v>106</v>
      </c>
      <c r="Q76" s="239"/>
      <c r="V76" s="240" t="str">
        <f>IF(ISERROR(BN39)=TRUE,"",BM39)</f>
        <v/>
      </c>
      <c r="W76" s="240"/>
      <c r="X76" s="240" t="str">
        <f>IF(ISERROR(BN39)=TRUE,"",BN39)</f>
        <v/>
      </c>
      <c r="Y76" s="240"/>
      <c r="Z76" s="240" t="str">
        <f>IF(ISERROR(BN39)=TRUE,"",BP39)</f>
        <v/>
      </c>
      <c r="AA76" s="240"/>
      <c r="AB76" s="240" t="str">
        <f>IF(ISERROR(BN39)=TRUE,"",BQ39)</f>
        <v/>
      </c>
      <c r="AC76" s="240"/>
      <c r="AJ76" s="87" t="s">
        <v>107</v>
      </c>
      <c r="AK76" s="87" t="s">
        <v>89</v>
      </c>
      <c r="AL76" s="88"/>
      <c r="AM76" s="87" t="s">
        <v>107</v>
      </c>
      <c r="AN76" s="87" t="s">
        <v>89</v>
      </c>
      <c r="AP76" s="30" t="str">
        <f>IF(A98="","",A98)</f>
        <v/>
      </c>
      <c r="AQ76" s="30" t="str">
        <f>IF(C98="","",C98)</f>
        <v/>
      </c>
      <c r="AV76" s="30" t="str">
        <f>IF(V78="","",V78)</f>
        <v/>
      </c>
      <c r="AW76" s="30" t="str">
        <f>IF(X78="","",X78)</f>
        <v/>
      </c>
    </row>
    <row r="77" spans="1:49" x14ac:dyDescent="0.25">
      <c r="A77" s="240">
        <f t="shared" ref="A77:A89" si="44">IF(ISERROR(AZ25)=TRUE,"",AY25)</f>
        <v>0</v>
      </c>
      <c r="B77" s="240"/>
      <c r="C77" s="240">
        <f t="shared" ref="C77:C89" si="45">IF(ISERROR(AZ25)=TRUE,"",AZ25)</f>
        <v>167.4</v>
      </c>
      <c r="D77" s="240"/>
      <c r="E77" s="240">
        <f t="shared" ref="E77:E89" si="46">IF(ISERROR(AZ25)=TRUE,"",BB25)</f>
        <v>58.834380689092178</v>
      </c>
      <c r="F77" s="240"/>
      <c r="G77" s="240">
        <f t="shared" ref="G77:G89" si="47">IF(ISERROR(AZ25)=TRUE,"",BC25)</f>
        <v>158.8528278605489</v>
      </c>
      <c r="H77" s="240"/>
      <c r="J77" s="240" t="str">
        <f t="shared" ref="J77:J89" si="48">IF(ISERROR(BG25)=TRUE,"",BF25)</f>
        <v/>
      </c>
      <c r="K77" s="240"/>
      <c r="L77" s="240" t="str">
        <f t="shared" ref="L77:L89" si="49">IF(ISERROR(BG25)=TRUE,"",BG25)</f>
        <v/>
      </c>
      <c r="M77" s="240"/>
      <c r="N77" s="240" t="str">
        <f t="shared" ref="N77:N89" si="50">IF(ISERROR(BG25)=TRUE,"",BI25)</f>
        <v/>
      </c>
      <c r="O77" s="240"/>
      <c r="P77" s="240" t="str">
        <f t="shared" ref="P77:P89" si="51">IF(ISERROR(BG25)=TRUE,"",BJ25)</f>
        <v/>
      </c>
      <c r="Q77" s="240"/>
      <c r="V77" s="240" t="str">
        <f>IF(ISERROR(BN40)=TRUE,"",BM40)</f>
        <v/>
      </c>
      <c r="W77" s="240"/>
      <c r="X77" s="240" t="str">
        <f>IF(ISERROR(BN40)=TRUE,"",BN40)</f>
        <v/>
      </c>
      <c r="Y77" s="240"/>
      <c r="Z77" s="240" t="str">
        <f>IF(ISERROR(BN40)=TRUE,"",BP40)</f>
        <v/>
      </c>
      <c r="AA77" s="240"/>
      <c r="AB77" s="240" t="str">
        <f>IF(ISERROR(BN40)=TRUE,"",BQ40)</f>
        <v/>
      </c>
      <c r="AC77" s="240"/>
      <c r="AJ77" s="89" t="str">
        <f t="shared" ref="AJ77:AJ88" si="52">IF(J77="","",J77)</f>
        <v/>
      </c>
      <c r="AK77" s="90" t="str">
        <f t="shared" ref="AK77:AK88" si="53">IF(L77="","",L77)</f>
        <v/>
      </c>
      <c r="AL77" s="86"/>
      <c r="AM77" s="89" t="str">
        <f t="shared" ref="AM77:AM88" si="54">IF(E93="","",E93)</f>
        <v/>
      </c>
      <c r="AN77" s="90" t="str">
        <f t="shared" ref="AN77:AN88" si="55">IF(G93="","",G93)</f>
        <v/>
      </c>
      <c r="AV77" s="30" t="str">
        <f>IF(V79="","",V79)</f>
        <v/>
      </c>
      <c r="AW77" s="30" t="str">
        <f>IF(X79="","",X79)</f>
        <v/>
      </c>
    </row>
    <row r="78" spans="1:49" x14ac:dyDescent="0.25">
      <c r="A78" s="240">
        <f t="shared" si="44"/>
        <v>0.1</v>
      </c>
      <c r="B78" s="240"/>
      <c r="C78" s="240">
        <f t="shared" si="45"/>
        <v>167.4</v>
      </c>
      <c r="D78" s="240"/>
      <c r="E78" s="240">
        <f t="shared" si="46"/>
        <v>58.834380689092178</v>
      </c>
      <c r="F78" s="240"/>
      <c r="G78" s="240">
        <f t="shared" si="47"/>
        <v>158.8528278605489</v>
      </c>
      <c r="H78" s="240"/>
      <c r="J78" s="240" t="str">
        <f t="shared" si="48"/>
        <v/>
      </c>
      <c r="K78" s="240"/>
      <c r="L78" s="240" t="str">
        <f t="shared" si="49"/>
        <v/>
      </c>
      <c r="M78" s="240"/>
      <c r="N78" s="240" t="str">
        <f t="shared" si="50"/>
        <v/>
      </c>
      <c r="O78" s="240"/>
      <c r="P78" s="240" t="str">
        <f t="shared" si="51"/>
        <v/>
      </c>
      <c r="Q78" s="240"/>
      <c r="AJ78" s="89" t="str">
        <f t="shared" si="52"/>
        <v/>
      </c>
      <c r="AK78" s="90" t="str">
        <f t="shared" si="53"/>
        <v/>
      </c>
      <c r="AL78" s="86"/>
      <c r="AM78" s="89" t="str">
        <f t="shared" si="54"/>
        <v/>
      </c>
      <c r="AN78" s="90" t="str">
        <f t="shared" si="55"/>
        <v/>
      </c>
    </row>
    <row r="79" spans="1:49" x14ac:dyDescent="0.25">
      <c r="A79" s="240">
        <f t="shared" si="44"/>
        <v>0.1</v>
      </c>
      <c r="B79" s="240"/>
      <c r="C79" s="240">
        <f t="shared" si="45"/>
        <v>167.4</v>
      </c>
      <c r="D79" s="240"/>
      <c r="E79" s="240">
        <f t="shared" si="46"/>
        <v>52.296358496539007</v>
      </c>
      <c r="F79" s="240"/>
      <c r="G79" s="240">
        <f t="shared" si="47"/>
        <v>141.20016794065532</v>
      </c>
      <c r="H79" s="240"/>
      <c r="J79" s="240" t="str">
        <f t="shared" si="48"/>
        <v/>
      </c>
      <c r="K79" s="240"/>
      <c r="L79" s="240" t="str">
        <f t="shared" si="49"/>
        <v/>
      </c>
      <c r="M79" s="240"/>
      <c r="N79" s="240" t="str">
        <f t="shared" si="50"/>
        <v/>
      </c>
      <c r="O79" s="240"/>
      <c r="P79" s="240" t="str">
        <f t="shared" si="51"/>
        <v/>
      </c>
      <c r="Q79" s="240"/>
      <c r="AJ79" s="89" t="str">
        <f t="shared" si="52"/>
        <v/>
      </c>
      <c r="AK79" s="90" t="str">
        <f t="shared" si="53"/>
        <v/>
      </c>
      <c r="AL79" s="86"/>
      <c r="AM79" s="89" t="str">
        <f t="shared" si="54"/>
        <v/>
      </c>
      <c r="AN79" s="90" t="str">
        <f t="shared" si="55"/>
        <v/>
      </c>
      <c r="AV79" s="89" t="str">
        <f>IF(A69="","",A69)</f>
        <v/>
      </c>
      <c r="AW79" s="90" t="str">
        <f>IF(C69="","",C69)</f>
        <v/>
      </c>
    </row>
    <row r="80" spans="1:49" x14ac:dyDescent="0.25">
      <c r="A80" s="240">
        <f t="shared" si="44"/>
        <v>2.54</v>
      </c>
      <c r="B80" s="240"/>
      <c r="C80" s="240">
        <f t="shared" si="45"/>
        <v>167.4</v>
      </c>
      <c r="D80" s="240"/>
      <c r="E80" s="240">
        <f t="shared" si="46"/>
        <v>52.296358496539007</v>
      </c>
      <c r="F80" s="240"/>
      <c r="G80" s="240">
        <f t="shared" si="47"/>
        <v>141.20016794065532</v>
      </c>
      <c r="H80" s="240"/>
      <c r="J80" s="240" t="str">
        <f t="shared" si="48"/>
        <v/>
      </c>
      <c r="K80" s="240"/>
      <c r="L80" s="240" t="str">
        <f t="shared" si="49"/>
        <v/>
      </c>
      <c r="M80" s="240"/>
      <c r="N80" s="240" t="str">
        <f t="shared" si="50"/>
        <v/>
      </c>
      <c r="O80" s="240"/>
      <c r="P80" s="240" t="str">
        <f t="shared" si="51"/>
        <v/>
      </c>
      <c r="Q80" s="240"/>
      <c r="AJ80" s="89" t="str">
        <f t="shared" si="52"/>
        <v/>
      </c>
      <c r="AK80" s="90" t="str">
        <f t="shared" si="53"/>
        <v/>
      </c>
      <c r="AL80" s="86"/>
      <c r="AM80" s="89" t="str">
        <f t="shared" si="54"/>
        <v/>
      </c>
      <c r="AN80" s="90" t="str">
        <f t="shared" si="55"/>
        <v/>
      </c>
      <c r="AV80" s="89" t="str">
        <f>IF(A70="","",A70)</f>
        <v/>
      </c>
      <c r="AW80" s="90" t="str">
        <f>IF(C70="","",C70)</f>
        <v/>
      </c>
    </row>
    <row r="81" spans="1:49" x14ac:dyDescent="0.25">
      <c r="A81" s="240">
        <f t="shared" si="44"/>
        <v>2.54</v>
      </c>
      <c r="B81" s="240"/>
      <c r="C81" s="240">
        <f t="shared" si="45"/>
        <v>191.4</v>
      </c>
      <c r="D81" s="240"/>
      <c r="E81" s="240">
        <f t="shared" si="46"/>
        <v>66.49364658286548</v>
      </c>
      <c r="F81" s="240"/>
      <c r="G81" s="240">
        <f t="shared" si="47"/>
        <v>179.5328457737368</v>
      </c>
      <c r="H81" s="240"/>
      <c r="J81" s="240" t="str">
        <f t="shared" si="48"/>
        <v/>
      </c>
      <c r="K81" s="240"/>
      <c r="L81" s="240" t="str">
        <f t="shared" si="49"/>
        <v/>
      </c>
      <c r="M81" s="240"/>
      <c r="N81" s="240" t="str">
        <f t="shared" si="50"/>
        <v/>
      </c>
      <c r="O81" s="240"/>
      <c r="P81" s="240" t="str">
        <f t="shared" si="51"/>
        <v/>
      </c>
      <c r="Q81" s="240"/>
      <c r="AJ81" s="89" t="str">
        <f t="shared" si="52"/>
        <v/>
      </c>
      <c r="AK81" s="90" t="str">
        <f t="shared" si="53"/>
        <v/>
      </c>
      <c r="AL81" s="86"/>
      <c r="AM81" s="89" t="str">
        <f t="shared" si="54"/>
        <v/>
      </c>
      <c r="AN81" s="90" t="str">
        <f t="shared" si="55"/>
        <v/>
      </c>
      <c r="AV81" s="89" t="str">
        <f>IF(A71="","",A71)</f>
        <v/>
      </c>
      <c r="AW81" s="90" t="str">
        <f>IF(C71="","",C71)</f>
        <v/>
      </c>
    </row>
    <row r="82" spans="1:49" x14ac:dyDescent="0.25">
      <c r="A82" s="240">
        <f t="shared" si="44"/>
        <v>8.27</v>
      </c>
      <c r="B82" s="240"/>
      <c r="C82" s="240">
        <f t="shared" si="45"/>
        <v>191.4</v>
      </c>
      <c r="D82" s="240"/>
      <c r="E82" s="240">
        <f t="shared" si="46"/>
        <v>66.49364658286548</v>
      </c>
      <c r="F82" s="240"/>
      <c r="G82" s="240">
        <f t="shared" si="47"/>
        <v>179.5328457737368</v>
      </c>
      <c r="H82" s="240"/>
      <c r="J82" s="240" t="str">
        <f t="shared" si="48"/>
        <v/>
      </c>
      <c r="K82" s="240"/>
      <c r="L82" s="240" t="str">
        <f t="shared" si="49"/>
        <v/>
      </c>
      <c r="M82" s="240"/>
      <c r="N82" s="240" t="str">
        <f t="shared" si="50"/>
        <v/>
      </c>
      <c r="O82" s="240"/>
      <c r="P82" s="240" t="str">
        <f t="shared" si="51"/>
        <v/>
      </c>
      <c r="Q82" s="240"/>
      <c r="AJ82" s="89" t="str">
        <f t="shared" si="52"/>
        <v/>
      </c>
      <c r="AK82" s="90" t="str">
        <f t="shared" si="53"/>
        <v/>
      </c>
      <c r="AL82" s="86"/>
      <c r="AM82" s="89" t="str">
        <f t="shared" si="54"/>
        <v/>
      </c>
      <c r="AN82" s="90" t="str">
        <f t="shared" si="55"/>
        <v/>
      </c>
      <c r="AV82" s="89" t="str">
        <f>IF(A72="","",A72)</f>
        <v/>
      </c>
      <c r="AW82" s="90" t="str">
        <f>IF(C72="","",C72)</f>
        <v/>
      </c>
    </row>
    <row r="83" spans="1:49" x14ac:dyDescent="0.25">
      <c r="A83" s="240">
        <f t="shared" si="44"/>
        <v>8.27</v>
      </c>
      <c r="B83" s="240"/>
      <c r="C83" s="240">
        <f t="shared" si="45"/>
        <v>192.31</v>
      </c>
      <c r="D83" s="240"/>
      <c r="E83" s="240">
        <f t="shared" si="46"/>
        <v>65.067741706331361</v>
      </c>
      <c r="F83" s="240"/>
      <c r="G83" s="240">
        <f t="shared" si="47"/>
        <v>175.68290260709469</v>
      </c>
      <c r="H83" s="240"/>
      <c r="J83" s="240" t="str">
        <f t="shared" si="48"/>
        <v/>
      </c>
      <c r="K83" s="240"/>
      <c r="L83" s="240" t="str">
        <f t="shared" si="49"/>
        <v/>
      </c>
      <c r="M83" s="240"/>
      <c r="N83" s="240" t="str">
        <f t="shared" si="50"/>
        <v/>
      </c>
      <c r="O83" s="240"/>
      <c r="P83" s="240" t="str">
        <f t="shared" si="51"/>
        <v/>
      </c>
      <c r="Q83" s="240"/>
      <c r="AJ83" s="89" t="str">
        <f t="shared" si="52"/>
        <v/>
      </c>
      <c r="AK83" s="90" t="str">
        <f t="shared" si="53"/>
        <v/>
      </c>
      <c r="AL83" s="86"/>
      <c r="AM83" s="89" t="str">
        <f t="shared" si="54"/>
        <v/>
      </c>
      <c r="AN83" s="90" t="str">
        <f t="shared" si="55"/>
        <v/>
      </c>
    </row>
    <row r="84" spans="1:49" x14ac:dyDescent="0.25">
      <c r="A84" s="240">
        <f t="shared" si="44"/>
        <v>15.93</v>
      </c>
      <c r="B84" s="240"/>
      <c r="C84" s="240">
        <f t="shared" si="45"/>
        <v>192.31</v>
      </c>
      <c r="D84" s="240"/>
      <c r="E84" s="240">
        <f t="shared" si="46"/>
        <v>65.067741706331361</v>
      </c>
      <c r="F84" s="240"/>
      <c r="G84" s="240">
        <f t="shared" si="47"/>
        <v>175.68290260709469</v>
      </c>
      <c r="H84" s="240"/>
      <c r="J84" s="240" t="str">
        <f t="shared" si="48"/>
        <v/>
      </c>
      <c r="K84" s="240"/>
      <c r="L84" s="240" t="str">
        <f t="shared" si="49"/>
        <v/>
      </c>
      <c r="M84" s="240"/>
      <c r="N84" s="240" t="str">
        <f t="shared" si="50"/>
        <v/>
      </c>
      <c r="O84" s="240"/>
      <c r="P84" s="240" t="str">
        <f t="shared" si="51"/>
        <v/>
      </c>
      <c r="Q84" s="240"/>
      <c r="S84" s="236" t="s">
        <v>108</v>
      </c>
      <c r="T84" s="236"/>
      <c r="U84" s="236"/>
      <c r="AJ84" s="89" t="str">
        <f t="shared" si="52"/>
        <v/>
      </c>
      <c r="AK84" s="90" t="str">
        <f t="shared" si="53"/>
        <v/>
      </c>
      <c r="AL84" s="86"/>
      <c r="AM84" s="89" t="str">
        <f t="shared" si="54"/>
        <v/>
      </c>
      <c r="AN84" s="90" t="str">
        <f t="shared" si="55"/>
        <v/>
      </c>
    </row>
    <row r="85" spans="1:49" ht="18" x14ac:dyDescent="0.35">
      <c r="A85" s="240">
        <f t="shared" si="44"/>
        <v>15.93</v>
      </c>
      <c r="B85" s="240"/>
      <c r="C85" s="240">
        <f t="shared" si="45"/>
        <v>338.262</v>
      </c>
      <c r="D85" s="240"/>
      <c r="E85" s="240">
        <f t="shared" si="46"/>
        <v>220.37574654412859</v>
      </c>
      <c r="F85" s="240"/>
      <c r="G85" s="240">
        <f t="shared" si="47"/>
        <v>595.01451566914727</v>
      </c>
      <c r="H85" s="240"/>
      <c r="J85" s="240" t="str">
        <f t="shared" si="48"/>
        <v/>
      </c>
      <c r="K85" s="240"/>
      <c r="L85" s="240" t="str">
        <f t="shared" si="49"/>
        <v/>
      </c>
      <c r="M85" s="240"/>
      <c r="N85" s="240" t="str">
        <f t="shared" si="50"/>
        <v/>
      </c>
      <c r="O85" s="240"/>
      <c r="P85" s="240" t="str">
        <f t="shared" si="51"/>
        <v/>
      </c>
      <c r="Q85" s="240"/>
      <c r="S85" s="241" t="s">
        <v>109</v>
      </c>
      <c r="T85" s="241"/>
      <c r="U85" s="91" t="e">
        <f>CF25</f>
        <v>#REF!</v>
      </c>
      <c r="AJ85" s="89" t="str">
        <f t="shared" si="52"/>
        <v/>
      </c>
      <c r="AK85" s="90" t="str">
        <f t="shared" si="53"/>
        <v/>
      </c>
      <c r="AL85" s="86"/>
      <c r="AM85" s="89" t="str">
        <f t="shared" si="54"/>
        <v/>
      </c>
      <c r="AN85" s="90" t="str">
        <f t="shared" si="55"/>
        <v/>
      </c>
    </row>
    <row r="86" spans="1:49" x14ac:dyDescent="0.25">
      <c r="A86" s="240">
        <f t="shared" si="44"/>
        <v>27.32</v>
      </c>
      <c r="B86" s="240"/>
      <c r="C86" s="240">
        <f t="shared" si="45"/>
        <v>338.262</v>
      </c>
      <c r="D86" s="240"/>
      <c r="E86" s="240">
        <f t="shared" si="46"/>
        <v>220.37574654412859</v>
      </c>
      <c r="F86" s="240"/>
      <c r="G86" s="240">
        <f t="shared" si="47"/>
        <v>595.01451566914727</v>
      </c>
      <c r="H86" s="240"/>
      <c r="J86" s="240" t="str">
        <f t="shared" si="48"/>
        <v/>
      </c>
      <c r="K86" s="240"/>
      <c r="L86" s="240" t="str">
        <f t="shared" si="49"/>
        <v/>
      </c>
      <c r="M86" s="240"/>
      <c r="N86" s="240" t="str">
        <f t="shared" si="50"/>
        <v/>
      </c>
      <c r="O86" s="240"/>
      <c r="P86" s="240" t="str">
        <f t="shared" si="51"/>
        <v/>
      </c>
      <c r="Q86" s="240"/>
      <c r="S86" s="241" t="s">
        <v>93</v>
      </c>
      <c r="T86" s="241"/>
      <c r="U86" s="71" t="e">
        <f>CF26</f>
        <v>#REF!</v>
      </c>
      <c r="AJ86" s="89" t="str">
        <f t="shared" si="52"/>
        <v/>
      </c>
      <c r="AK86" s="90" t="str">
        <f t="shared" si="53"/>
        <v/>
      </c>
      <c r="AL86" s="86"/>
      <c r="AM86" s="89" t="str">
        <f t="shared" si="54"/>
        <v/>
      </c>
      <c r="AN86" s="90" t="str">
        <f t="shared" si="55"/>
        <v/>
      </c>
    </row>
    <row r="87" spans="1:49" x14ac:dyDescent="0.25">
      <c r="A87" s="240">
        <f t="shared" si="44"/>
        <v>27.32</v>
      </c>
      <c r="B87" s="240"/>
      <c r="C87" s="240">
        <f t="shared" si="45"/>
        <v>461.96899999999999</v>
      </c>
      <c r="D87" s="240"/>
      <c r="E87" s="240">
        <f t="shared" si="46"/>
        <v>426.68242113614144</v>
      </c>
      <c r="F87" s="240"/>
      <c r="G87" s="240">
        <f t="shared" si="47"/>
        <v>1152.0425370675819</v>
      </c>
      <c r="H87" s="240"/>
      <c r="J87" s="240" t="str">
        <f t="shared" si="48"/>
        <v/>
      </c>
      <c r="K87" s="240"/>
      <c r="L87" s="240" t="str">
        <f t="shared" si="49"/>
        <v/>
      </c>
      <c r="M87" s="240"/>
      <c r="N87" s="240" t="str">
        <f t="shared" si="50"/>
        <v/>
      </c>
      <c r="O87" s="240"/>
      <c r="P87" s="240" t="str">
        <f t="shared" si="51"/>
        <v/>
      </c>
      <c r="Q87" s="240"/>
      <c r="AJ87" s="89" t="str">
        <f t="shared" si="52"/>
        <v/>
      </c>
      <c r="AK87" s="90" t="str">
        <f t="shared" si="53"/>
        <v/>
      </c>
      <c r="AM87" s="89" t="str">
        <f t="shared" si="54"/>
        <v/>
      </c>
      <c r="AN87" s="90" t="str">
        <f t="shared" si="55"/>
        <v/>
      </c>
    </row>
    <row r="88" spans="1:49" x14ac:dyDescent="0.25">
      <c r="A88" s="240">
        <f t="shared" si="44"/>
        <v>50.1</v>
      </c>
      <c r="B88" s="240"/>
      <c r="C88" s="240">
        <f t="shared" si="45"/>
        <v>461.96899999999999</v>
      </c>
      <c r="D88" s="240"/>
      <c r="E88" s="240">
        <f t="shared" si="46"/>
        <v>426.68242113614144</v>
      </c>
      <c r="F88" s="240"/>
      <c r="G88" s="240">
        <f t="shared" si="47"/>
        <v>1152.0425370675819</v>
      </c>
      <c r="H88" s="240"/>
      <c r="J88" s="240" t="str">
        <f t="shared" si="48"/>
        <v/>
      </c>
      <c r="K88" s="240"/>
      <c r="L88" s="240" t="str">
        <f t="shared" si="49"/>
        <v/>
      </c>
      <c r="M88" s="240"/>
      <c r="N88" s="240" t="str">
        <f t="shared" si="50"/>
        <v/>
      </c>
      <c r="O88" s="240"/>
      <c r="P88" s="240" t="str">
        <f t="shared" si="51"/>
        <v/>
      </c>
      <c r="Q88" s="240"/>
      <c r="S88" s="242" t="s">
        <v>110</v>
      </c>
      <c r="T88" s="242"/>
      <c r="U88" s="242"/>
      <c r="V88" s="242"/>
      <c r="W88" s="242"/>
      <c r="X88" s="242"/>
      <c r="Y88" s="242"/>
      <c r="Z88" s="242"/>
      <c r="AA88" s="242"/>
      <c r="AB88" s="242"/>
      <c r="AC88" s="242"/>
      <c r="AD88" s="242"/>
      <c r="AE88" s="242"/>
      <c r="AF88" s="242"/>
      <c r="AG88" s="242"/>
      <c r="AJ88" s="89" t="str">
        <f t="shared" si="52"/>
        <v/>
      </c>
      <c r="AK88" s="90" t="str">
        <f t="shared" si="53"/>
        <v/>
      </c>
      <c r="AM88" s="89" t="str">
        <f t="shared" si="54"/>
        <v/>
      </c>
      <c r="AN88" s="90" t="str">
        <f t="shared" si="55"/>
        <v/>
      </c>
    </row>
    <row r="89" spans="1:49" x14ac:dyDescent="0.25">
      <c r="A89" s="240" t="str">
        <f t="shared" si="44"/>
        <v/>
      </c>
      <c r="B89" s="240"/>
      <c r="C89" s="240" t="str">
        <f t="shared" si="45"/>
        <v/>
      </c>
      <c r="D89" s="240"/>
      <c r="E89" s="240" t="str">
        <f t="shared" si="46"/>
        <v/>
      </c>
      <c r="F89" s="240"/>
      <c r="G89" s="240" t="str">
        <f t="shared" si="47"/>
        <v/>
      </c>
      <c r="H89" s="240"/>
      <c r="J89" s="240" t="str">
        <f t="shared" si="48"/>
        <v/>
      </c>
      <c r="K89" s="240"/>
      <c r="L89" s="240" t="str">
        <f t="shared" si="49"/>
        <v/>
      </c>
      <c r="M89" s="240"/>
      <c r="N89" s="240" t="str">
        <f t="shared" si="50"/>
        <v/>
      </c>
      <c r="O89" s="240"/>
      <c r="P89" s="240" t="str">
        <f t="shared" si="51"/>
        <v/>
      </c>
      <c r="Q89" s="240"/>
      <c r="S89" s="242"/>
      <c r="T89" s="242"/>
      <c r="U89" s="242"/>
      <c r="V89" s="242"/>
      <c r="W89" s="242"/>
      <c r="X89" s="242"/>
      <c r="Y89" s="242"/>
      <c r="Z89" s="242"/>
      <c r="AA89" s="242"/>
      <c r="AB89" s="242"/>
      <c r="AC89" s="242"/>
      <c r="AD89" s="242"/>
      <c r="AE89" s="242"/>
      <c r="AF89" s="242"/>
      <c r="AG89" s="242"/>
      <c r="AM89" s="30" t="str">
        <f>IF(V74="","",V74)</f>
        <v/>
      </c>
      <c r="AN89" s="30" t="str">
        <f>IF(X74="","",X74)</f>
        <v/>
      </c>
    </row>
    <row r="90" spans="1:49" x14ac:dyDescent="0.25">
      <c r="C90" s="30" t="str">
        <f>IF(ISERROR(BG38)=TRUE,"",BJ38)</f>
        <v/>
      </c>
      <c r="E90" s="227" t="str">
        <f>BL23</f>
        <v>Final</v>
      </c>
      <c r="F90" s="227"/>
      <c r="G90" s="227"/>
      <c r="H90" s="227"/>
      <c r="I90" s="227"/>
      <c r="J90" s="227"/>
      <c r="K90" s="227"/>
      <c r="L90" s="227"/>
    </row>
    <row r="91" spans="1:49" x14ac:dyDescent="0.25">
      <c r="E91" s="238" t="s">
        <v>101</v>
      </c>
      <c r="F91" s="238"/>
      <c r="G91" s="238" t="s">
        <v>102</v>
      </c>
      <c r="H91" s="238"/>
      <c r="I91" s="238" t="s">
        <v>103</v>
      </c>
      <c r="J91" s="238"/>
      <c r="K91" s="238" t="s">
        <v>104</v>
      </c>
      <c r="L91" s="238"/>
    </row>
    <row r="92" spans="1:49" x14ac:dyDescent="0.25">
      <c r="E92" s="239" t="s">
        <v>52</v>
      </c>
      <c r="F92" s="239"/>
      <c r="G92" s="239" t="s">
        <v>105</v>
      </c>
      <c r="H92" s="239"/>
      <c r="I92" s="239" t="s">
        <v>106</v>
      </c>
      <c r="J92" s="239"/>
      <c r="K92" s="239" t="s">
        <v>106</v>
      </c>
      <c r="L92" s="239"/>
    </row>
    <row r="93" spans="1:49" x14ac:dyDescent="0.25">
      <c r="E93" s="240" t="str">
        <f t="shared" ref="E93:E104" si="56">IF(ISERROR(BN25)=TRUE,"",BM25)</f>
        <v/>
      </c>
      <c r="F93" s="240"/>
      <c r="G93" s="240" t="str">
        <f t="shared" ref="G93:G104" si="57">IF(ISERROR(BN25)=TRUE,"",BN25)</f>
        <v/>
      </c>
      <c r="H93" s="240"/>
      <c r="I93" s="240" t="str">
        <f t="shared" ref="I93:I104" si="58">IF(ISERROR(BN25)=TRUE,"",BP25)</f>
        <v/>
      </c>
      <c r="J93" s="240"/>
      <c r="K93" s="240" t="str">
        <f t="shared" ref="K93:K104" si="59">IF(ISERROR(BN25)=TRUE,"",BQ25)</f>
        <v/>
      </c>
      <c r="L93" s="240"/>
      <c r="AM93" s="30" t="str">
        <f>IF(V75="","",V75)</f>
        <v/>
      </c>
      <c r="AN93" s="30" t="str">
        <f>IF(X75="","",X75)</f>
        <v/>
      </c>
    </row>
    <row r="94" spans="1:49" x14ac:dyDescent="0.25">
      <c r="E94" s="240" t="str">
        <f t="shared" si="56"/>
        <v/>
      </c>
      <c r="F94" s="240"/>
      <c r="G94" s="240" t="str">
        <f t="shared" si="57"/>
        <v/>
      </c>
      <c r="H94" s="240"/>
      <c r="I94" s="240" t="str">
        <f t="shared" si="58"/>
        <v/>
      </c>
      <c r="J94" s="240"/>
      <c r="K94" s="240" t="str">
        <f t="shared" si="59"/>
        <v/>
      </c>
      <c r="L94" s="240"/>
    </row>
    <row r="95" spans="1:49" x14ac:dyDescent="0.25">
      <c r="A95" s="240" t="str">
        <f>IF(ISERROR(AZ38)=TRUE,"",AY38)</f>
        <v/>
      </c>
      <c r="B95" s="240"/>
      <c r="E95" s="240" t="str">
        <f t="shared" si="56"/>
        <v/>
      </c>
      <c r="F95" s="240"/>
      <c r="G95" s="240" t="str">
        <f t="shared" si="57"/>
        <v/>
      </c>
      <c r="H95" s="240"/>
      <c r="I95" s="240" t="str">
        <f t="shared" si="58"/>
        <v/>
      </c>
      <c r="J95" s="240"/>
      <c r="K95" s="240" t="str">
        <f t="shared" si="59"/>
        <v/>
      </c>
      <c r="L95" s="240"/>
    </row>
    <row r="96" spans="1:49" x14ac:dyDescent="0.25">
      <c r="A96" s="240" t="str">
        <f>IF(ISERROR(AZ39)=TRUE,"",AY39)</f>
        <v/>
      </c>
      <c r="B96" s="240"/>
      <c r="E96" s="240" t="str">
        <f t="shared" si="56"/>
        <v/>
      </c>
      <c r="F96" s="240"/>
      <c r="G96" s="240" t="str">
        <f t="shared" si="57"/>
        <v/>
      </c>
      <c r="H96" s="240"/>
      <c r="I96" s="240" t="str">
        <f t="shared" si="58"/>
        <v/>
      </c>
      <c r="J96" s="240"/>
      <c r="K96" s="240" t="str">
        <f t="shared" si="59"/>
        <v/>
      </c>
      <c r="L96" s="240"/>
    </row>
    <row r="97" spans="1:34" x14ac:dyDescent="0.25">
      <c r="A97" s="240" t="str">
        <f>IF(ISERROR(AZ40)=TRUE,"",AY40)</f>
        <v/>
      </c>
      <c r="B97" s="240"/>
      <c r="E97" s="240" t="str">
        <f t="shared" si="56"/>
        <v/>
      </c>
      <c r="F97" s="240"/>
      <c r="G97" s="240" t="str">
        <f t="shared" si="57"/>
        <v/>
      </c>
      <c r="H97" s="240"/>
      <c r="I97" s="240" t="str">
        <f t="shared" si="58"/>
        <v/>
      </c>
      <c r="J97" s="240"/>
      <c r="K97" s="240" t="str">
        <f t="shared" si="59"/>
        <v/>
      </c>
      <c r="L97" s="240"/>
    </row>
    <row r="98" spans="1:34" x14ac:dyDescent="0.25">
      <c r="E98" s="240" t="str">
        <f t="shared" si="56"/>
        <v/>
      </c>
      <c r="F98" s="240"/>
      <c r="G98" s="240" t="str">
        <f t="shared" si="57"/>
        <v/>
      </c>
      <c r="H98" s="240"/>
      <c r="I98" s="240" t="str">
        <f t="shared" si="58"/>
        <v/>
      </c>
      <c r="J98" s="240"/>
      <c r="K98" s="240" t="str">
        <f t="shared" si="59"/>
        <v/>
      </c>
      <c r="L98" s="240"/>
    </row>
    <row r="99" spans="1:34" x14ac:dyDescent="0.25">
      <c r="E99" s="240" t="str">
        <f t="shared" si="56"/>
        <v/>
      </c>
      <c r="F99" s="240"/>
      <c r="G99" s="240" t="str">
        <f t="shared" si="57"/>
        <v/>
      </c>
      <c r="H99" s="240"/>
      <c r="I99" s="240" t="str">
        <f t="shared" si="58"/>
        <v/>
      </c>
      <c r="J99" s="240"/>
      <c r="K99" s="240" t="str">
        <f t="shared" si="59"/>
        <v/>
      </c>
      <c r="L99" s="240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</row>
    <row r="100" spans="1:34" x14ac:dyDescent="0.25">
      <c r="E100" s="240" t="str">
        <f t="shared" si="56"/>
        <v/>
      </c>
      <c r="F100" s="240"/>
      <c r="G100" s="240" t="str">
        <f t="shared" si="57"/>
        <v/>
      </c>
      <c r="H100" s="240"/>
      <c r="I100" s="240" t="str">
        <f t="shared" si="58"/>
        <v/>
      </c>
      <c r="J100" s="240"/>
      <c r="K100" s="240" t="str">
        <f t="shared" si="59"/>
        <v/>
      </c>
      <c r="L100" s="240"/>
    </row>
    <row r="101" spans="1:34" x14ac:dyDescent="0.25">
      <c r="E101" s="240" t="str">
        <f t="shared" si="56"/>
        <v/>
      </c>
      <c r="F101" s="240"/>
      <c r="G101" s="240" t="str">
        <f t="shared" si="57"/>
        <v/>
      </c>
      <c r="H101" s="240"/>
      <c r="I101" s="240" t="str">
        <f t="shared" si="58"/>
        <v/>
      </c>
      <c r="J101" s="240"/>
      <c r="K101" s="240" t="str">
        <f t="shared" si="59"/>
        <v/>
      </c>
      <c r="L101" s="240"/>
    </row>
    <row r="102" spans="1:34" x14ac:dyDescent="0.25">
      <c r="E102" s="240" t="str">
        <f t="shared" si="56"/>
        <v/>
      </c>
      <c r="F102" s="240"/>
      <c r="G102" s="240" t="str">
        <f t="shared" si="57"/>
        <v/>
      </c>
      <c r="H102" s="240"/>
      <c r="I102" s="240" t="str">
        <f t="shared" si="58"/>
        <v/>
      </c>
      <c r="J102" s="240"/>
      <c r="K102" s="240" t="str">
        <f t="shared" si="59"/>
        <v/>
      </c>
      <c r="L102" s="240"/>
    </row>
    <row r="103" spans="1:34" x14ac:dyDescent="0.25">
      <c r="E103" s="240" t="str">
        <f t="shared" si="56"/>
        <v/>
      </c>
      <c r="F103" s="240"/>
      <c r="G103" s="240" t="str">
        <f t="shared" si="57"/>
        <v/>
      </c>
      <c r="H103" s="240"/>
      <c r="I103" s="240" t="str">
        <f t="shared" si="58"/>
        <v/>
      </c>
      <c r="J103" s="240"/>
      <c r="K103" s="240" t="str">
        <f t="shared" si="59"/>
        <v/>
      </c>
      <c r="L103" s="240"/>
    </row>
    <row r="104" spans="1:34" x14ac:dyDescent="0.25">
      <c r="E104" s="240" t="str">
        <f t="shared" si="56"/>
        <v/>
      </c>
      <c r="F104" s="240"/>
      <c r="G104" s="240" t="str">
        <f t="shared" si="57"/>
        <v/>
      </c>
      <c r="H104" s="240"/>
      <c r="I104" s="240" t="str">
        <f t="shared" si="58"/>
        <v/>
      </c>
      <c r="J104" s="240"/>
      <c r="K104" s="240" t="str">
        <f t="shared" si="59"/>
        <v/>
      </c>
      <c r="L104" s="240"/>
    </row>
  </sheetData>
  <mergeCells count="427">
    <mergeCell ref="E104:F104"/>
    <mergeCell ref="G104:H104"/>
    <mergeCell ref="I104:J104"/>
    <mergeCell ref="K104:L104"/>
    <mergeCell ref="E102:F102"/>
    <mergeCell ref="G102:H102"/>
    <mergeCell ref="I102:J102"/>
    <mergeCell ref="K102:L102"/>
    <mergeCell ref="E103:F103"/>
    <mergeCell ref="G103:H103"/>
    <mergeCell ref="I103:J103"/>
    <mergeCell ref="K103:L103"/>
    <mergeCell ref="E100:F100"/>
    <mergeCell ref="G100:H100"/>
    <mergeCell ref="I100:J100"/>
    <mergeCell ref="K100:L100"/>
    <mergeCell ref="E101:F101"/>
    <mergeCell ref="G101:H101"/>
    <mergeCell ref="I101:J101"/>
    <mergeCell ref="K101:L101"/>
    <mergeCell ref="E98:F98"/>
    <mergeCell ref="G98:H98"/>
    <mergeCell ref="I98:J98"/>
    <mergeCell ref="K98:L98"/>
    <mergeCell ref="E99:F99"/>
    <mergeCell ref="G99:H99"/>
    <mergeCell ref="I99:J99"/>
    <mergeCell ref="K99:L99"/>
    <mergeCell ref="A96:B96"/>
    <mergeCell ref="E96:F96"/>
    <mergeCell ref="G96:H96"/>
    <mergeCell ref="I96:J96"/>
    <mergeCell ref="K96:L96"/>
    <mergeCell ref="A97:B97"/>
    <mergeCell ref="E97:F97"/>
    <mergeCell ref="G97:H97"/>
    <mergeCell ref="I97:J97"/>
    <mergeCell ref="K97:L97"/>
    <mergeCell ref="E94:F94"/>
    <mergeCell ref="G94:H94"/>
    <mergeCell ref="I94:J94"/>
    <mergeCell ref="K94:L94"/>
    <mergeCell ref="A95:B95"/>
    <mergeCell ref="E95:F95"/>
    <mergeCell ref="G95:H95"/>
    <mergeCell ref="I95:J95"/>
    <mergeCell ref="K95:L95"/>
    <mergeCell ref="E92:F92"/>
    <mergeCell ref="G92:H92"/>
    <mergeCell ref="I92:J92"/>
    <mergeCell ref="K92:L92"/>
    <mergeCell ref="E93:F93"/>
    <mergeCell ref="G93:H93"/>
    <mergeCell ref="I93:J93"/>
    <mergeCell ref="K93:L93"/>
    <mergeCell ref="P89:Q89"/>
    <mergeCell ref="E90:L90"/>
    <mergeCell ref="E91:F91"/>
    <mergeCell ref="G91:H91"/>
    <mergeCell ref="I91:J91"/>
    <mergeCell ref="K91:L91"/>
    <mergeCell ref="S88:AG89"/>
    <mergeCell ref="A89:B89"/>
    <mergeCell ref="C89:D89"/>
    <mergeCell ref="E89:F89"/>
    <mergeCell ref="G89:H89"/>
    <mergeCell ref="J89:K89"/>
    <mergeCell ref="L89:M89"/>
    <mergeCell ref="N89:O89"/>
    <mergeCell ref="A88:B88"/>
    <mergeCell ref="C88:D88"/>
    <mergeCell ref="E88:F88"/>
    <mergeCell ref="G88:H88"/>
    <mergeCell ref="J88:K88"/>
    <mergeCell ref="L88:M88"/>
    <mergeCell ref="A87:B87"/>
    <mergeCell ref="C87:D87"/>
    <mergeCell ref="E87:F87"/>
    <mergeCell ref="G87:H87"/>
    <mergeCell ref="J87:K87"/>
    <mergeCell ref="L87:M87"/>
    <mergeCell ref="N87:O87"/>
    <mergeCell ref="P87:Q87"/>
    <mergeCell ref="N88:O88"/>
    <mergeCell ref="P88:Q88"/>
    <mergeCell ref="A86:B86"/>
    <mergeCell ref="C86:D86"/>
    <mergeCell ref="E86:F86"/>
    <mergeCell ref="G86:H86"/>
    <mergeCell ref="J86:K86"/>
    <mergeCell ref="L86:M86"/>
    <mergeCell ref="N86:O86"/>
    <mergeCell ref="P86:Q86"/>
    <mergeCell ref="S86:T86"/>
    <mergeCell ref="N84:O84"/>
    <mergeCell ref="P84:Q84"/>
    <mergeCell ref="S84:U84"/>
    <mergeCell ref="A85:B85"/>
    <mergeCell ref="C85:D85"/>
    <mergeCell ref="E85:F85"/>
    <mergeCell ref="G85:H85"/>
    <mergeCell ref="J85:K85"/>
    <mergeCell ref="L85:M85"/>
    <mergeCell ref="N85:O85"/>
    <mergeCell ref="A84:B84"/>
    <mergeCell ref="C84:D84"/>
    <mergeCell ref="E84:F84"/>
    <mergeCell ref="G84:H84"/>
    <mergeCell ref="J84:K84"/>
    <mergeCell ref="L84:M84"/>
    <mergeCell ref="P85:Q85"/>
    <mergeCell ref="S85:T85"/>
    <mergeCell ref="N82:O82"/>
    <mergeCell ref="P82:Q82"/>
    <mergeCell ref="A83:B83"/>
    <mergeCell ref="C83:D83"/>
    <mergeCell ref="E83:F83"/>
    <mergeCell ref="G83:H83"/>
    <mergeCell ref="J83:K83"/>
    <mergeCell ref="L83:M83"/>
    <mergeCell ref="N83:O83"/>
    <mergeCell ref="P83:Q83"/>
    <mergeCell ref="A82:B82"/>
    <mergeCell ref="C82:D82"/>
    <mergeCell ref="E82:F82"/>
    <mergeCell ref="G82:H82"/>
    <mergeCell ref="J82:K82"/>
    <mergeCell ref="L82:M82"/>
    <mergeCell ref="N80:O80"/>
    <mergeCell ref="P80:Q80"/>
    <mergeCell ref="A81:B81"/>
    <mergeCell ref="C81:D81"/>
    <mergeCell ref="E81:F81"/>
    <mergeCell ref="G81:H81"/>
    <mergeCell ref="J81:K81"/>
    <mergeCell ref="L81:M81"/>
    <mergeCell ref="N81:O81"/>
    <mergeCell ref="P81:Q81"/>
    <mergeCell ref="A80:B80"/>
    <mergeCell ref="C80:D80"/>
    <mergeCell ref="E80:F80"/>
    <mergeCell ref="G80:H80"/>
    <mergeCell ref="J80:K80"/>
    <mergeCell ref="L80:M80"/>
    <mergeCell ref="N78:O78"/>
    <mergeCell ref="P78:Q78"/>
    <mergeCell ref="A79:B79"/>
    <mergeCell ref="C79:D79"/>
    <mergeCell ref="E79:F79"/>
    <mergeCell ref="G79:H79"/>
    <mergeCell ref="J79:K79"/>
    <mergeCell ref="L79:M79"/>
    <mergeCell ref="N79:O79"/>
    <mergeCell ref="P79:Q79"/>
    <mergeCell ref="A78:B78"/>
    <mergeCell ref="C78:D78"/>
    <mergeCell ref="E78:F78"/>
    <mergeCell ref="G78:H78"/>
    <mergeCell ref="J78:K78"/>
    <mergeCell ref="L78:M78"/>
    <mergeCell ref="N77:O77"/>
    <mergeCell ref="P77:Q77"/>
    <mergeCell ref="V77:W77"/>
    <mergeCell ref="X77:Y77"/>
    <mergeCell ref="Z77:AA77"/>
    <mergeCell ref="AB77:AC77"/>
    <mergeCell ref="V76:W76"/>
    <mergeCell ref="X76:Y76"/>
    <mergeCell ref="Z76:AA76"/>
    <mergeCell ref="AB76:AC76"/>
    <mergeCell ref="A77:B77"/>
    <mergeCell ref="C77:D77"/>
    <mergeCell ref="E77:F77"/>
    <mergeCell ref="G77:H77"/>
    <mergeCell ref="J77:K77"/>
    <mergeCell ref="L77:M77"/>
    <mergeCell ref="AJ75:AK75"/>
    <mergeCell ref="AM75:AN75"/>
    <mergeCell ref="A76:B76"/>
    <mergeCell ref="C76:D76"/>
    <mergeCell ref="E76:F76"/>
    <mergeCell ref="G76:H76"/>
    <mergeCell ref="J76:K76"/>
    <mergeCell ref="L76:M76"/>
    <mergeCell ref="N76:O76"/>
    <mergeCell ref="P76:Q76"/>
    <mergeCell ref="N75:O75"/>
    <mergeCell ref="P75:Q75"/>
    <mergeCell ref="V75:W75"/>
    <mergeCell ref="X75:Y75"/>
    <mergeCell ref="Z75:AA75"/>
    <mergeCell ref="AB75:AC75"/>
    <mergeCell ref="A75:B75"/>
    <mergeCell ref="C75:D75"/>
    <mergeCell ref="E75:F75"/>
    <mergeCell ref="G75:H75"/>
    <mergeCell ref="J75:K75"/>
    <mergeCell ref="L75:M75"/>
    <mergeCell ref="A74:H74"/>
    <mergeCell ref="J74:Q74"/>
    <mergeCell ref="V74:W74"/>
    <mergeCell ref="X74:Y74"/>
    <mergeCell ref="Z74:AA74"/>
    <mergeCell ref="AB74:AC74"/>
    <mergeCell ref="N72:O72"/>
    <mergeCell ref="P72:Q72"/>
    <mergeCell ref="V73:W73"/>
    <mergeCell ref="X73:Y73"/>
    <mergeCell ref="Z73:AA73"/>
    <mergeCell ref="AB73:AC73"/>
    <mergeCell ref="A72:B72"/>
    <mergeCell ref="C72:D72"/>
    <mergeCell ref="E72:F72"/>
    <mergeCell ref="G72:H72"/>
    <mergeCell ref="J72:K72"/>
    <mergeCell ref="L72:M72"/>
    <mergeCell ref="N70:O70"/>
    <mergeCell ref="P70:Q70"/>
    <mergeCell ref="A71:B71"/>
    <mergeCell ref="C71:D71"/>
    <mergeCell ref="E71:F71"/>
    <mergeCell ref="G71:H71"/>
    <mergeCell ref="J71:K71"/>
    <mergeCell ref="L71:M71"/>
    <mergeCell ref="N71:O71"/>
    <mergeCell ref="P71:Q71"/>
    <mergeCell ref="A70:B70"/>
    <mergeCell ref="C70:D70"/>
    <mergeCell ref="E70:F70"/>
    <mergeCell ref="G70:H70"/>
    <mergeCell ref="J70:K70"/>
    <mergeCell ref="L70:M70"/>
    <mergeCell ref="N68:O68"/>
    <mergeCell ref="P68:Q68"/>
    <mergeCell ref="A69:B69"/>
    <mergeCell ref="C69:D69"/>
    <mergeCell ref="E69:F69"/>
    <mergeCell ref="G69:H69"/>
    <mergeCell ref="J69:K69"/>
    <mergeCell ref="L69:M69"/>
    <mergeCell ref="N69:O69"/>
    <mergeCell ref="P69:Q69"/>
    <mergeCell ref="A68:B68"/>
    <mergeCell ref="C68:D68"/>
    <mergeCell ref="E68:F68"/>
    <mergeCell ref="G68:H68"/>
    <mergeCell ref="J68:K68"/>
    <mergeCell ref="L68:M68"/>
    <mergeCell ref="N66:O66"/>
    <mergeCell ref="P66:Q66"/>
    <mergeCell ref="A67:B67"/>
    <mergeCell ref="C67:D67"/>
    <mergeCell ref="E67:F67"/>
    <mergeCell ref="G67:H67"/>
    <mergeCell ref="J67:K67"/>
    <mergeCell ref="L67:M67"/>
    <mergeCell ref="N67:O67"/>
    <mergeCell ref="P67:Q67"/>
    <mergeCell ref="A66:B66"/>
    <mergeCell ref="C66:D66"/>
    <mergeCell ref="E66:F66"/>
    <mergeCell ref="G66:H66"/>
    <mergeCell ref="J66:K66"/>
    <mergeCell ref="L66:M66"/>
    <mergeCell ref="N64:O64"/>
    <mergeCell ref="P64:Q64"/>
    <mergeCell ref="A65:B65"/>
    <mergeCell ref="C65:D65"/>
    <mergeCell ref="E65:F65"/>
    <mergeCell ref="G65:H65"/>
    <mergeCell ref="J65:K65"/>
    <mergeCell ref="L65:M65"/>
    <mergeCell ref="N65:O65"/>
    <mergeCell ref="P65:Q65"/>
    <mergeCell ref="A64:B64"/>
    <mergeCell ref="C64:D64"/>
    <mergeCell ref="E64:F64"/>
    <mergeCell ref="G64:H64"/>
    <mergeCell ref="J64:K64"/>
    <mergeCell ref="L64:M64"/>
    <mergeCell ref="N62:O62"/>
    <mergeCell ref="P62:Q62"/>
    <mergeCell ref="A63:B63"/>
    <mergeCell ref="C63:D63"/>
    <mergeCell ref="E63:F63"/>
    <mergeCell ref="G63:H63"/>
    <mergeCell ref="J63:K63"/>
    <mergeCell ref="L63:M63"/>
    <mergeCell ref="N63:O63"/>
    <mergeCell ref="P63:Q63"/>
    <mergeCell ref="A62:B62"/>
    <mergeCell ref="C62:D62"/>
    <mergeCell ref="E62:F62"/>
    <mergeCell ref="G62:H62"/>
    <mergeCell ref="J62:K62"/>
    <mergeCell ref="L62:M62"/>
    <mergeCell ref="A60:B60"/>
    <mergeCell ref="C60:D60"/>
    <mergeCell ref="E60:F60"/>
    <mergeCell ref="G60:H60"/>
    <mergeCell ref="J60:K60"/>
    <mergeCell ref="L60:M60"/>
    <mergeCell ref="N60:O60"/>
    <mergeCell ref="P60:Q60"/>
    <mergeCell ref="A61:B61"/>
    <mergeCell ref="C61:D61"/>
    <mergeCell ref="E61:F61"/>
    <mergeCell ref="G61:H61"/>
    <mergeCell ref="J61:K61"/>
    <mergeCell ref="L61:M61"/>
    <mergeCell ref="N61:O61"/>
    <mergeCell ref="P61:Q61"/>
    <mergeCell ref="N58:O58"/>
    <mergeCell ref="P58:Q58"/>
    <mergeCell ref="AJ58:AK58"/>
    <mergeCell ref="AM58:AN58"/>
    <mergeCell ref="AP58:AQ58"/>
    <mergeCell ref="A59:B59"/>
    <mergeCell ref="C59:D59"/>
    <mergeCell ref="E59:F59"/>
    <mergeCell ref="G59:H59"/>
    <mergeCell ref="J59:K59"/>
    <mergeCell ref="A58:B58"/>
    <mergeCell ref="C58:D58"/>
    <mergeCell ref="E58:F58"/>
    <mergeCell ref="G58:H58"/>
    <mergeCell ref="J58:K58"/>
    <mergeCell ref="L58:M58"/>
    <mergeCell ref="L59:M59"/>
    <mergeCell ref="N59:O59"/>
    <mergeCell ref="P59:Q59"/>
    <mergeCell ref="AJ56:AQ56"/>
    <mergeCell ref="A57:B57"/>
    <mergeCell ref="C57:D57"/>
    <mergeCell ref="E57:F57"/>
    <mergeCell ref="G57:H57"/>
    <mergeCell ref="J57:K57"/>
    <mergeCell ref="L57:M57"/>
    <mergeCell ref="N57:O57"/>
    <mergeCell ref="P57:Q57"/>
    <mergeCell ref="N55:O55"/>
    <mergeCell ref="P55:Q55"/>
    <mergeCell ref="A56:B56"/>
    <mergeCell ref="C56:D56"/>
    <mergeCell ref="E56:F56"/>
    <mergeCell ref="G56:H56"/>
    <mergeCell ref="J56:K56"/>
    <mergeCell ref="L56:M56"/>
    <mergeCell ref="N56:O56"/>
    <mergeCell ref="P56:Q56"/>
    <mergeCell ref="A55:B55"/>
    <mergeCell ref="C55:D55"/>
    <mergeCell ref="E55:F55"/>
    <mergeCell ref="G55:H55"/>
    <mergeCell ref="J55:K55"/>
    <mergeCell ref="L55:M55"/>
    <mergeCell ref="A52:Q52"/>
    <mergeCell ref="AJ53:AJ54"/>
    <mergeCell ref="AQ53:AQ54"/>
    <mergeCell ref="AX53:AX54"/>
    <mergeCell ref="A54:H54"/>
    <mergeCell ref="J54:Q54"/>
    <mergeCell ref="AJ49:AJ50"/>
    <mergeCell ref="AQ49:AQ50"/>
    <mergeCell ref="AX49:AX50"/>
    <mergeCell ref="AJ51:AJ52"/>
    <mergeCell ref="AQ51:AQ52"/>
    <mergeCell ref="AX51:AX52"/>
    <mergeCell ref="AJ45:AJ46"/>
    <mergeCell ref="AQ45:AQ46"/>
    <mergeCell ref="AX45:AX46"/>
    <mergeCell ref="AJ47:AJ48"/>
    <mergeCell ref="AQ47:AQ48"/>
    <mergeCell ref="AX47:AX48"/>
    <mergeCell ref="AJ41:AJ42"/>
    <mergeCell ref="AQ41:AQ42"/>
    <mergeCell ref="AX41:AX42"/>
    <mergeCell ref="AJ43:AJ44"/>
    <mergeCell ref="AQ43:AQ44"/>
    <mergeCell ref="AX43:AX44"/>
    <mergeCell ref="AJ37:AJ38"/>
    <mergeCell ref="AQ37:AQ38"/>
    <mergeCell ref="AX37:AX38"/>
    <mergeCell ref="AJ39:AJ40"/>
    <mergeCell ref="AQ39:AQ40"/>
    <mergeCell ref="AX39:AX40"/>
    <mergeCell ref="AJ33:AJ34"/>
    <mergeCell ref="AQ33:AQ34"/>
    <mergeCell ref="AX33:AX34"/>
    <mergeCell ref="AJ35:AJ36"/>
    <mergeCell ref="AQ35:AQ36"/>
    <mergeCell ref="AX35:AX36"/>
    <mergeCell ref="AJ29:AJ30"/>
    <mergeCell ref="AQ29:AQ30"/>
    <mergeCell ref="AX29:AX30"/>
    <mergeCell ref="AJ31:AJ32"/>
    <mergeCell ref="AQ31:AQ32"/>
    <mergeCell ref="AX31:AX32"/>
    <mergeCell ref="CE24:CF24"/>
    <mergeCell ref="AJ25:AJ26"/>
    <mergeCell ref="AQ25:AQ26"/>
    <mergeCell ref="AX25:AX26"/>
    <mergeCell ref="AQ27:AQ28"/>
    <mergeCell ref="AX27:AX28"/>
    <mergeCell ref="BV4:BZ4"/>
    <mergeCell ref="CB4:CF4"/>
    <mergeCell ref="AJ23:AO23"/>
    <mergeCell ref="AQ23:AV23"/>
    <mergeCell ref="AX23:BC23"/>
    <mergeCell ref="BE23:BJ23"/>
    <mergeCell ref="BL23:BQ23"/>
    <mergeCell ref="AR4:AT4"/>
    <mergeCell ref="AV4:AX4"/>
    <mergeCell ref="AZ4:BB4"/>
    <mergeCell ref="BD4:BH4"/>
    <mergeCell ref="BJ4:BN4"/>
    <mergeCell ref="BP4:BT4"/>
    <mergeCell ref="A1:Q1"/>
    <mergeCell ref="AM1:AM2"/>
    <mergeCell ref="AP1:AP2"/>
    <mergeCell ref="R2:AH2"/>
    <mergeCell ref="A3:Q3"/>
    <mergeCell ref="AJ4:AL4"/>
    <mergeCell ref="AN4:AP4"/>
    <mergeCell ref="R26:AH26"/>
    <mergeCell ref="A27:Q27"/>
    <mergeCell ref="AJ27:AJ28"/>
  </mergeCells>
  <conditionalFormatting sqref="A57:B72 A95:B97 A77:H88 J77:Q88 V73:AC77 E93:L104">
    <cfRule type="expression" dxfId="19" priority="19">
      <formula>A57&lt;&gt;""</formula>
    </cfRule>
    <cfRule type="expression" dxfId="18" priority="20">
      <formula>AND(A57&lt;&gt;"",A58="")</formula>
    </cfRule>
  </conditionalFormatting>
  <conditionalFormatting sqref="C57:D72">
    <cfRule type="expression" dxfId="17" priority="17">
      <formula>C57&lt;&gt;""</formula>
    </cfRule>
    <cfRule type="expression" dxfId="16" priority="18">
      <formula>AND(C57&lt;&gt;"",C58="")</formula>
    </cfRule>
  </conditionalFormatting>
  <conditionalFormatting sqref="E57:H72">
    <cfRule type="expression" dxfId="15" priority="15">
      <formula>E57&lt;&gt;""</formula>
    </cfRule>
    <cfRule type="expression" dxfId="14" priority="16">
      <formula>AND(E57&lt;&gt;"",E58="")</formula>
    </cfRule>
  </conditionalFormatting>
  <conditionalFormatting sqref="J57:K72">
    <cfRule type="expression" dxfId="13" priority="13">
      <formula>J57&lt;&gt;""</formula>
    </cfRule>
    <cfRule type="expression" dxfId="12" priority="14">
      <formula>AND(J57&lt;&gt;"",J58="")</formula>
    </cfRule>
  </conditionalFormatting>
  <conditionalFormatting sqref="L57:M72">
    <cfRule type="expression" dxfId="11" priority="11">
      <formula>L57&lt;&gt;""</formula>
    </cfRule>
    <cfRule type="expression" dxfId="10" priority="12">
      <formula>AND(L57&lt;&gt;"",L58="")</formula>
    </cfRule>
  </conditionalFormatting>
  <conditionalFormatting sqref="N57:Q72">
    <cfRule type="expression" dxfId="9" priority="9">
      <formula>N57&lt;&gt;""</formula>
    </cfRule>
    <cfRule type="expression" dxfId="8" priority="10">
      <formula>AND(N57&lt;&gt;"",N58="")</formula>
    </cfRule>
  </conditionalFormatting>
  <conditionalFormatting sqref="Q89 A89:D89 M89:O89">
    <cfRule type="expression" dxfId="7" priority="7">
      <formula>A89&lt;&gt;""</formula>
    </cfRule>
    <cfRule type="expression" dxfId="6" priority="8">
      <formula>AND(A89&lt;&gt;"",A95="")</formula>
    </cfRule>
  </conditionalFormatting>
  <conditionalFormatting sqref="C90">
    <cfRule type="expression" dxfId="5" priority="5">
      <formula>C90&lt;&gt;""</formula>
    </cfRule>
    <cfRule type="expression" dxfId="4" priority="6">
      <formula>AND(C90&lt;&gt;"",P96="")</formula>
    </cfRule>
  </conditionalFormatting>
  <conditionalFormatting sqref="P89">
    <cfRule type="expression" dxfId="3" priority="3">
      <formula>P89&lt;&gt;""</formula>
    </cfRule>
    <cfRule type="expression" dxfId="2" priority="4">
      <formula>AND(P89&lt;&gt;"",C90="")</formula>
    </cfRule>
  </conditionalFormatting>
  <conditionalFormatting sqref="E89:H89 J89:L89">
    <cfRule type="expression" dxfId="1" priority="1">
      <formula>E89&lt;&gt;""</formula>
    </cfRule>
    <cfRule type="expression" dxfId="0" priority="2">
      <formula>AND(E89&lt;&gt;"",#REF!="")</formula>
    </cfRule>
  </conditionalFormatting>
  <printOptions horizontalCentered="1" verticalCentered="1"/>
  <pageMargins left="0.39370078740157483" right="0.39370078740157483" top="0.39370078740157483" bottom="0.39370078740157483" header="0.31496062992125984" footer="0.31496062992125984"/>
  <pageSetup pageOrder="overThenDown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"/>
  <dimension ref="A1:S40"/>
  <sheetViews>
    <sheetView showGridLines="0" view="pageBreakPreview" topLeftCell="A12" zoomScale="85" zoomScaleNormal="100" zoomScaleSheetLayoutView="85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48" t="str">
        <f>'A1'!A1</f>
        <v>L01</v>
      </c>
      <c r="N1" s="187"/>
      <c r="O1" s="187"/>
      <c r="P1" s="187"/>
      <c r="Q1" s="187"/>
      <c r="R1" s="187"/>
      <c r="S1" s="187"/>
    </row>
    <row r="2" spans="1:19" ht="11.45" customHeight="1" x14ac:dyDescent="0.2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48"/>
      <c r="N2" s="187"/>
      <c r="O2" s="187"/>
      <c r="P2" s="187"/>
      <c r="Q2" s="187"/>
      <c r="R2" s="247"/>
      <c r="S2" s="247"/>
    </row>
    <row r="3" spans="1:19" ht="11.45" customHeight="1" x14ac:dyDescent="0.2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48"/>
      <c r="N3" s="187"/>
      <c r="O3" s="187"/>
      <c r="P3" s="187"/>
      <c r="Q3" s="187"/>
      <c r="R3" s="247"/>
      <c r="S3" s="247"/>
    </row>
    <row r="4" spans="1:19" ht="11.45" customHeight="1" x14ac:dyDescent="0.2">
      <c r="A4" s="105" t="s">
        <v>115</v>
      </c>
      <c r="B4" s="245" t="str">
        <f>'A1'!B3</f>
        <v>Cable Aereo Potosí</v>
      </c>
      <c r="C4" s="245"/>
      <c r="D4" s="245"/>
      <c r="E4" s="245"/>
      <c r="F4" s="96"/>
      <c r="G4" s="96"/>
      <c r="H4" s="96"/>
      <c r="I4" s="105" t="s">
        <v>116</v>
      </c>
      <c r="J4" s="172" t="str">
        <f>'A1'!E9</f>
        <v>74° 10'17.6"O</v>
      </c>
      <c r="K4" s="172" t="str">
        <f>'A1'!F9</f>
        <v>4°35'42.9"N</v>
      </c>
      <c r="L4" s="96"/>
      <c r="M4" s="248"/>
      <c r="N4" s="187"/>
      <c r="O4" s="187"/>
      <c r="P4" s="187"/>
      <c r="Q4" s="187"/>
      <c r="R4" s="247"/>
      <c r="S4" s="247"/>
    </row>
    <row r="5" spans="1:19" ht="11.45" customHeight="1" x14ac:dyDescent="0.2">
      <c r="A5" s="188" t="s">
        <v>117</v>
      </c>
      <c r="B5" s="246" t="str">
        <f>'A1'!B6</f>
        <v>L01</v>
      </c>
      <c r="C5" s="246"/>
      <c r="D5" s="246"/>
      <c r="E5" s="246"/>
      <c r="F5" s="97"/>
      <c r="G5" s="97"/>
      <c r="H5" s="97"/>
      <c r="I5" s="188" t="s">
        <v>118</v>
      </c>
      <c r="J5" s="173" t="str">
        <f>'A1'!E10</f>
        <v>74° 10'17.6"O</v>
      </c>
      <c r="K5" s="173" t="str">
        <f>'A1'!F10</f>
        <v>4°35'39.8"N</v>
      </c>
      <c r="L5" s="97"/>
      <c r="M5" s="248"/>
      <c r="N5" s="187"/>
      <c r="O5" s="187"/>
      <c r="P5" s="187"/>
      <c r="Q5" s="187"/>
      <c r="R5" s="247"/>
      <c r="S5" s="247"/>
    </row>
    <row r="6" spans="1:19" ht="11.45" customHeight="1" x14ac:dyDescent="0.2">
      <c r="A6" s="244" t="s">
        <v>157</v>
      </c>
      <c r="B6" s="244"/>
      <c r="C6" s="244"/>
      <c r="D6" s="244"/>
      <c r="E6" s="244"/>
      <c r="F6" s="244"/>
      <c r="G6" s="244"/>
      <c r="H6" s="244"/>
      <c r="I6" s="244"/>
      <c r="J6" s="244"/>
      <c r="K6" s="244"/>
      <c r="L6" s="96"/>
      <c r="M6" s="186"/>
      <c r="N6" s="187"/>
      <c r="O6" s="187"/>
      <c r="P6" s="187"/>
      <c r="Q6" s="187"/>
      <c r="R6" s="247"/>
      <c r="S6" s="247"/>
    </row>
    <row r="7" spans="1:19" ht="14.25" x14ac:dyDescent="0.2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7"/>
      <c r="N7" s="187"/>
      <c r="O7" s="187"/>
      <c r="P7" s="187"/>
      <c r="Q7" s="187"/>
      <c r="R7" s="247"/>
      <c r="S7" s="247"/>
    </row>
    <row r="8" spans="1:19" ht="14.25" x14ac:dyDescent="0.2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7"/>
      <c r="N8" s="187"/>
      <c r="O8" s="187"/>
      <c r="P8" s="187"/>
      <c r="Q8" s="187"/>
      <c r="R8" s="247"/>
      <c r="S8" s="247"/>
    </row>
    <row r="9" spans="1:19" ht="14.25" x14ac:dyDescent="0.2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7"/>
      <c r="N9" s="187"/>
      <c r="O9" s="187"/>
      <c r="P9" s="187"/>
      <c r="Q9" s="187"/>
      <c r="R9" s="187"/>
      <c r="S9" s="187"/>
    </row>
    <row r="10" spans="1:19" ht="14.25" x14ac:dyDescent="0.2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7"/>
      <c r="N10" s="187"/>
      <c r="O10" s="187"/>
      <c r="P10" s="187"/>
      <c r="Q10" s="187"/>
      <c r="R10" s="187"/>
      <c r="S10" s="187"/>
    </row>
    <row r="11" spans="1:19" ht="14.25" x14ac:dyDescent="0.2">
      <c r="A11" s="96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187"/>
      <c r="N11" s="187"/>
      <c r="O11" s="187"/>
      <c r="P11" s="187"/>
      <c r="Q11" s="187"/>
      <c r="R11" s="187"/>
      <c r="S11" s="187"/>
    </row>
    <row r="12" spans="1:19" ht="14.25" x14ac:dyDescent="0.2">
      <c r="A12" s="96"/>
      <c r="B12" s="96"/>
      <c r="C12" s="96"/>
      <c r="D12" s="96"/>
      <c r="E12" s="96"/>
      <c r="F12" s="96"/>
      <c r="G12" s="96"/>
      <c r="H12" s="96"/>
      <c r="J12" s="210"/>
      <c r="K12" s="96"/>
      <c r="L12" s="96"/>
      <c r="M12" s="187"/>
      <c r="N12" s="187"/>
      <c r="O12" s="187"/>
      <c r="P12" s="187"/>
      <c r="Q12" s="187"/>
      <c r="R12" s="187"/>
      <c r="S12" s="187"/>
    </row>
    <row r="13" spans="1:19" ht="14.25" x14ac:dyDescent="0.2">
      <c r="A13" s="96"/>
      <c r="B13" s="96"/>
      <c r="C13" s="96"/>
      <c r="D13" s="96"/>
      <c r="E13" s="96"/>
      <c r="F13" s="96"/>
      <c r="G13" s="96"/>
      <c r="H13" s="96"/>
      <c r="J13" s="210"/>
      <c r="K13" s="96"/>
      <c r="L13" s="96"/>
      <c r="M13" s="187"/>
      <c r="N13" s="187"/>
      <c r="O13" s="187"/>
      <c r="P13" s="187"/>
      <c r="Q13" s="187"/>
      <c r="R13" s="187"/>
      <c r="S13" s="187"/>
    </row>
    <row r="14" spans="1:19" ht="14.25" x14ac:dyDescent="0.2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7"/>
      <c r="N14" s="187"/>
      <c r="O14" s="187"/>
      <c r="P14" s="187"/>
      <c r="Q14" s="187"/>
      <c r="R14" s="187"/>
      <c r="S14" s="187"/>
    </row>
    <row r="15" spans="1:19" ht="14.25" x14ac:dyDescent="0.2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7"/>
      <c r="N15" s="187"/>
      <c r="O15" s="187"/>
      <c r="P15" s="187"/>
      <c r="Q15" s="187"/>
      <c r="R15" s="187"/>
      <c r="S15" s="187"/>
    </row>
    <row r="16" spans="1:19" ht="14.25" x14ac:dyDescent="0.2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7"/>
      <c r="N16" s="187"/>
      <c r="O16" s="187"/>
      <c r="P16" s="187"/>
      <c r="Q16" s="187"/>
      <c r="R16" s="187"/>
      <c r="S16" s="187"/>
    </row>
    <row r="17" spans="1:19" ht="14.25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187"/>
      <c r="N17" s="187"/>
      <c r="O17" s="187"/>
      <c r="P17" s="187"/>
      <c r="Q17" s="187"/>
      <c r="R17" s="187"/>
      <c r="S17" s="187"/>
    </row>
    <row r="18" spans="1:19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9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9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9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9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9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9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9" x14ac:dyDescent="0.2">
      <c r="A25" s="96"/>
      <c r="B25" s="243" t="s">
        <v>156</v>
      </c>
      <c r="C25" s="243"/>
      <c r="D25" s="243"/>
      <c r="E25" s="243"/>
      <c r="F25" s="243"/>
      <c r="G25" s="243"/>
      <c r="H25" s="243"/>
      <c r="I25" s="243"/>
      <c r="J25" s="243"/>
      <c r="K25" s="96"/>
    </row>
    <row r="26" spans="1:19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9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9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9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9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9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9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  <row r="40" spans="1:11" x14ac:dyDescent="0.2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96"/>
    </row>
  </sheetData>
  <mergeCells count="7">
    <mergeCell ref="B25:J25"/>
    <mergeCell ref="A6:K6"/>
    <mergeCell ref="B4:E4"/>
    <mergeCell ref="B5:E5"/>
    <mergeCell ref="R2:S8"/>
    <mergeCell ref="M1:M5"/>
    <mergeCell ref="J12:J13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6"/>
  <dimension ref="A1:Y38"/>
  <sheetViews>
    <sheetView showGridLines="0" tabSelected="1" view="pageBreakPreview" zoomScale="70" zoomScaleNormal="100" zoomScaleSheetLayoutView="70" workbookViewId="0">
      <selection activeCell="K22" sqref="K22"/>
    </sheetView>
  </sheetViews>
  <sheetFormatPr defaultColWidth="10.85546875" defaultRowHeight="12.75" x14ac:dyDescent="0.2"/>
  <cols>
    <col min="1" max="7" width="10.85546875" style="28" customWidth="1"/>
    <col min="8" max="8" width="13.7109375" style="28" customWidth="1"/>
    <col min="9" max="9" width="14.7109375" style="28" customWidth="1"/>
    <col min="10" max="10" width="14.140625" style="28" customWidth="1"/>
    <col min="11" max="11" width="14" style="28" customWidth="1"/>
    <col min="12" max="12" width="12.5703125" style="28" customWidth="1"/>
    <col min="13" max="13" width="10.7109375" style="28" customWidth="1"/>
    <col min="14" max="14" width="11.28515625" style="28" bestFit="1" customWidth="1"/>
    <col min="15" max="21" width="11.28515625" style="28" customWidth="1"/>
    <col min="22" max="16384" width="10.85546875" style="28"/>
  </cols>
  <sheetData>
    <row r="1" spans="1:25" x14ac:dyDescent="0.2">
      <c r="H1" s="96"/>
      <c r="I1" s="96"/>
      <c r="J1" s="103"/>
      <c r="K1" s="192" t="s">
        <v>148</v>
      </c>
      <c r="M1" s="94"/>
      <c r="P1" s="105" t="s">
        <v>112</v>
      </c>
      <c r="Q1" s="98"/>
      <c r="R1" s="98"/>
      <c r="S1" s="98">
        <f>'A1'!B11</f>
        <v>4</v>
      </c>
      <c r="U1" s="98"/>
      <c r="V1" s="5"/>
      <c r="W1" s="5"/>
    </row>
    <row r="2" spans="1:25" x14ac:dyDescent="0.2">
      <c r="H2" s="96"/>
      <c r="I2" s="96"/>
      <c r="J2" s="96"/>
      <c r="K2" s="168"/>
      <c r="M2" s="94"/>
      <c r="P2" s="105" t="s">
        <v>113</v>
      </c>
      <c r="Q2" s="98"/>
      <c r="R2" s="98"/>
      <c r="S2" s="98">
        <f>'A1'!E11</f>
        <v>92</v>
      </c>
      <c r="U2" s="98"/>
      <c r="V2" s="5"/>
      <c r="W2" s="5" t="s">
        <v>119</v>
      </c>
      <c r="Y2" s="170" t="s">
        <v>120</v>
      </c>
    </row>
    <row r="3" spans="1:25" x14ac:dyDescent="0.2">
      <c r="H3" s="96"/>
      <c r="I3" s="96"/>
      <c r="J3" s="96"/>
      <c r="K3" s="96"/>
      <c r="M3" s="94"/>
      <c r="P3" s="105" t="s">
        <v>114</v>
      </c>
      <c r="Q3" s="98"/>
      <c r="R3" s="98"/>
      <c r="S3" s="98">
        <f>'A1'!B10</f>
        <v>24</v>
      </c>
      <c r="U3" s="98"/>
      <c r="V3" s="5" t="s">
        <v>121</v>
      </c>
      <c r="W3" s="5">
        <v>19430</v>
      </c>
      <c r="X3" s="179"/>
    </row>
    <row r="4" spans="1:25" x14ac:dyDescent="0.2">
      <c r="H4" s="105" t="s">
        <v>115</v>
      </c>
      <c r="I4" s="250" t="str">
        <f>'A1'!B3</f>
        <v>Cable Aereo Potosí</v>
      </c>
      <c r="J4" s="250"/>
      <c r="K4" s="250"/>
      <c r="P4" s="105" t="s">
        <v>116</v>
      </c>
      <c r="Q4" s="98"/>
      <c r="R4" s="98" t="str">
        <f>'A1'!E9</f>
        <v>74° 10'17.6"O</v>
      </c>
      <c r="S4" s="98" t="str">
        <f>'A1'!F9</f>
        <v>4°35'42.9"N</v>
      </c>
      <c r="U4" s="98"/>
      <c r="V4" s="5" t="s">
        <v>122</v>
      </c>
      <c r="W4" s="5">
        <f>1/0.51</f>
        <v>1.9607843137254901</v>
      </c>
    </row>
    <row r="5" spans="1:25" x14ac:dyDescent="0.2">
      <c r="H5" s="188" t="s">
        <v>117</v>
      </c>
      <c r="I5" s="251" t="str">
        <f>'A1'!B6</f>
        <v>L01</v>
      </c>
      <c r="J5" s="251"/>
      <c r="K5" s="251"/>
      <c r="L5" s="180"/>
      <c r="M5" s="180"/>
      <c r="N5" s="180"/>
      <c r="O5" s="180"/>
      <c r="P5" s="188" t="s">
        <v>118</v>
      </c>
      <c r="Q5" s="102"/>
      <c r="R5" s="102" t="str">
        <f>'A1'!E10</f>
        <v>74° 10'17.6"O</v>
      </c>
      <c r="S5" s="102" t="str">
        <f>'A1'!F10</f>
        <v>4°35'39.8"N</v>
      </c>
      <c r="U5" s="98"/>
      <c r="V5" s="5" t="s">
        <v>123</v>
      </c>
      <c r="W5" s="5">
        <v>1</v>
      </c>
    </row>
    <row r="6" spans="1:25" x14ac:dyDescent="0.2">
      <c r="H6" s="181"/>
      <c r="I6" s="253" t="s">
        <v>158</v>
      </c>
      <c r="J6" s="253"/>
      <c r="K6" s="253"/>
      <c r="L6" s="253"/>
      <c r="M6" s="253"/>
      <c r="N6" s="253"/>
      <c r="O6" s="253"/>
      <c r="P6" s="253"/>
      <c r="Q6" s="253"/>
      <c r="R6" s="253"/>
      <c r="S6" s="181"/>
      <c r="T6" s="181"/>
      <c r="U6" s="181"/>
    </row>
    <row r="7" spans="1:25" x14ac:dyDescent="0.2">
      <c r="H7" s="181"/>
      <c r="I7" s="181"/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</row>
    <row r="8" spans="1:25" x14ac:dyDescent="0.2"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</row>
    <row r="9" spans="1:25" x14ac:dyDescent="0.2">
      <c r="A9" s="252" t="s">
        <v>124</v>
      </c>
      <c r="B9" s="252"/>
      <c r="C9" s="252" t="s">
        <v>133</v>
      </c>
      <c r="D9" s="252"/>
      <c r="E9" s="252" t="s">
        <v>138</v>
      </c>
      <c r="F9" s="252"/>
      <c r="G9" s="182"/>
      <c r="I9" s="249" t="str">
        <f>+Y2&amp;" "&amp;I5</f>
        <v>PERFIL PROMEDIO L01</v>
      </c>
      <c r="J9" s="249"/>
      <c r="K9" s="249"/>
      <c r="L9" s="249"/>
      <c r="M9" s="249"/>
      <c r="N9" s="249"/>
      <c r="O9" s="169"/>
      <c r="P9" s="169"/>
      <c r="Q9" s="169"/>
      <c r="R9" s="169"/>
      <c r="S9" s="169"/>
      <c r="T9" s="169"/>
      <c r="U9" s="169"/>
    </row>
    <row r="10" spans="1:25" ht="30.95" customHeight="1" x14ac:dyDescent="0.2">
      <c r="A10" s="28" t="str">
        <f>+'A2'!D4</f>
        <v>Prof.(m)</v>
      </c>
      <c r="B10" s="28" t="str">
        <f>+'A2'!E4</f>
        <v>Vs(m/s)</v>
      </c>
      <c r="C10" s="28" t="str">
        <f>+'A3'!D4</f>
        <v>Prof.(m)</v>
      </c>
      <c r="D10" s="28" t="str">
        <f>+'A3'!E4</f>
        <v>Vs(m/s)</v>
      </c>
      <c r="E10" s="28" t="str">
        <f>+'A4'!D4</f>
        <v>Prof.(m)</v>
      </c>
      <c r="F10" s="28" t="str">
        <f>+'A4'!E4</f>
        <v>Vs(m/s)</v>
      </c>
      <c r="I10" s="266" t="s">
        <v>107</v>
      </c>
      <c r="J10" s="266" t="s">
        <v>89</v>
      </c>
      <c r="K10" s="266" t="s">
        <v>125</v>
      </c>
      <c r="L10" s="266" t="s">
        <v>126</v>
      </c>
      <c r="M10" s="267" t="s">
        <v>127</v>
      </c>
      <c r="N10" s="267" t="s">
        <v>128</v>
      </c>
      <c r="O10" s="183"/>
      <c r="P10" s="183"/>
      <c r="Q10" s="183"/>
      <c r="R10" s="183"/>
      <c r="S10" s="183"/>
      <c r="T10" s="183"/>
      <c r="U10" s="183"/>
    </row>
    <row r="11" spans="1:25" x14ac:dyDescent="0.2">
      <c r="A11" s="28">
        <f>+'A2'!D5</f>
        <v>0</v>
      </c>
      <c r="B11" s="28">
        <f>+'A2'!E5</f>
        <v>164.17099999999999</v>
      </c>
      <c r="C11" s="28">
        <f>+'A3'!D5</f>
        <v>0</v>
      </c>
      <c r="D11" s="28">
        <f>+'A3'!E5</f>
        <v>171.029</v>
      </c>
      <c r="E11" s="28">
        <f>+'A4'!D5</f>
        <v>0</v>
      </c>
      <c r="F11" s="28">
        <f>+'A4'!E5</f>
        <v>167.4</v>
      </c>
      <c r="I11" s="195">
        <f t="shared" ref="I11:I20" si="0">AVERAGE(A11,C11,E11)</f>
        <v>0</v>
      </c>
      <c r="J11" s="184">
        <f t="shared" ref="J11:J20" si="1">AVERAGE(B11,D11,F11)</f>
        <v>167.53333333333333</v>
      </c>
      <c r="K11" s="184">
        <f t="shared" ref="K11:K20" si="2">IF((((M11/$W$3)^$W$4)*$W$5)&lt;80,((M11/$W$3)^$W$4)*$W$5,"RECHAZO")</f>
        <v>6.4279567292879563</v>
      </c>
      <c r="L11" s="195">
        <f>+L12</f>
        <v>17.880824609341612</v>
      </c>
      <c r="M11" s="196">
        <f t="shared" ref="M11:M20" si="3">+L11/10*J11^2</f>
        <v>50186.857452156117</v>
      </c>
      <c r="N11" s="196">
        <f t="shared" ref="N11:N20" si="4">2*M11*(1+0.33)</f>
        <v>133497.04082273529</v>
      </c>
      <c r="O11" s="184"/>
      <c r="P11" s="184"/>
      <c r="Q11" s="184"/>
      <c r="R11" s="184"/>
      <c r="S11" s="184"/>
      <c r="T11" s="184"/>
      <c r="U11" s="184"/>
    </row>
    <row r="12" spans="1:25" x14ac:dyDescent="0.2">
      <c r="A12" s="28">
        <f>+'A2'!D6</f>
        <v>2.44</v>
      </c>
      <c r="B12" s="28">
        <f>+'A2'!E6</f>
        <v>164.17099999999999</v>
      </c>
      <c r="C12" s="28">
        <f>+'A3'!D6</f>
        <v>2.44</v>
      </c>
      <c r="D12" s="28">
        <f>+'A3'!E6</f>
        <v>171.029</v>
      </c>
      <c r="E12" s="28">
        <f>+'A4'!D6</f>
        <v>2.44</v>
      </c>
      <c r="F12" s="28">
        <f>+'A4'!E6</f>
        <v>167.4</v>
      </c>
      <c r="I12" s="195">
        <f t="shared" si="0"/>
        <v>2.44</v>
      </c>
      <c r="J12" s="184">
        <f t="shared" si="1"/>
        <v>167.53333333333333</v>
      </c>
      <c r="K12" s="184">
        <f t="shared" si="2"/>
        <v>6.4279567292879563</v>
      </c>
      <c r="L12" s="195">
        <f t="shared" ref="L12:L20" si="5">8.32*LOG(J12)-1.61*LOG(I12)</f>
        <v>17.880824609341612</v>
      </c>
      <c r="M12" s="196">
        <f t="shared" si="3"/>
        <v>50186.857452156117</v>
      </c>
      <c r="N12" s="196">
        <f t="shared" si="4"/>
        <v>133497.04082273529</v>
      </c>
      <c r="O12" s="184"/>
      <c r="P12" s="184"/>
      <c r="Q12" s="184"/>
      <c r="R12" s="184"/>
      <c r="S12" s="184"/>
      <c r="T12" s="184"/>
      <c r="U12" s="184"/>
    </row>
    <row r="13" spans="1:25" x14ac:dyDescent="0.2">
      <c r="A13" s="28">
        <f>+'A2'!D7</f>
        <v>2.44</v>
      </c>
      <c r="B13" s="28">
        <f>+'A2'!E7</f>
        <v>200.46700000000001</v>
      </c>
      <c r="C13" s="28">
        <f>+'A3'!D7</f>
        <v>2.44</v>
      </c>
      <c r="D13" s="28">
        <f>+'A3'!E7</f>
        <v>192.91399999999999</v>
      </c>
      <c r="E13" s="28">
        <f>+'A4'!D7</f>
        <v>2.44</v>
      </c>
      <c r="F13" s="28">
        <f>+'A4'!E7</f>
        <v>191.4</v>
      </c>
      <c r="I13" s="195">
        <f t="shared" si="0"/>
        <v>2.44</v>
      </c>
      <c r="J13" s="184">
        <f t="shared" si="1"/>
        <v>194.92699999999999</v>
      </c>
      <c r="K13" s="184">
        <f t="shared" si="2"/>
        <v>12.350007473403242</v>
      </c>
      <c r="L13" s="195">
        <f t="shared" si="5"/>
        <v>18.428037410326858</v>
      </c>
      <c r="M13" s="196">
        <f t="shared" si="3"/>
        <v>70020.157450561819</v>
      </c>
      <c r="N13" s="196">
        <f t="shared" si="4"/>
        <v>186253.61881849446</v>
      </c>
      <c r="O13" s="184"/>
      <c r="P13" s="184"/>
      <c r="Q13" s="184"/>
      <c r="R13" s="184"/>
      <c r="S13" s="184"/>
      <c r="T13" s="184"/>
      <c r="U13" s="184"/>
    </row>
    <row r="14" spans="1:25" x14ac:dyDescent="0.2">
      <c r="A14" s="28">
        <f>+'A2'!D8</f>
        <v>8.17</v>
      </c>
      <c r="B14" s="28">
        <f>+'A2'!E8</f>
        <v>200.46700000000001</v>
      </c>
      <c r="C14" s="28">
        <f>+'A3'!D8</f>
        <v>8.17</v>
      </c>
      <c r="D14" s="28">
        <f>+'A3'!E8</f>
        <v>192.91399999999999</v>
      </c>
      <c r="E14" s="28">
        <f>+'A4'!D8</f>
        <v>8.17</v>
      </c>
      <c r="F14" s="28">
        <f>+'A4'!E8</f>
        <v>191.4</v>
      </c>
      <c r="I14" s="195">
        <f t="shared" si="0"/>
        <v>8.17</v>
      </c>
      <c r="J14" s="184">
        <f t="shared" si="1"/>
        <v>194.92699999999999</v>
      </c>
      <c r="K14" s="184">
        <f t="shared" si="2"/>
        <v>11.26411934191924</v>
      </c>
      <c r="L14" s="195">
        <f t="shared" si="5"/>
        <v>17.583057519715027</v>
      </c>
      <c r="M14" s="196">
        <f t="shared" si="3"/>
        <v>66809.526623969112</v>
      </c>
      <c r="N14" s="196">
        <f t="shared" si="4"/>
        <v>177713.34081975784</v>
      </c>
      <c r="O14" s="184"/>
      <c r="P14" s="184"/>
      <c r="Q14" s="184"/>
      <c r="R14" s="184"/>
      <c r="S14" s="184"/>
      <c r="T14" s="184"/>
      <c r="U14" s="184"/>
    </row>
    <row r="15" spans="1:25" x14ac:dyDescent="0.2">
      <c r="A15" s="28">
        <f>+'A2'!D9</f>
        <v>8.17</v>
      </c>
      <c r="B15" s="28">
        <f>+'A2'!E9</f>
        <v>202.071</v>
      </c>
      <c r="C15" s="28">
        <f>+'A3'!D9</f>
        <v>8.17</v>
      </c>
      <c r="D15" s="28">
        <f>+'A3'!E9</f>
        <v>194.83799999999999</v>
      </c>
      <c r="E15" s="28">
        <f>+'A4'!D9</f>
        <v>8.17</v>
      </c>
      <c r="F15" s="28">
        <f>+'A4'!E9</f>
        <v>192.31</v>
      </c>
      <c r="I15" s="195">
        <f t="shared" si="0"/>
        <v>8.17</v>
      </c>
      <c r="J15" s="184">
        <f t="shared" si="1"/>
        <v>196.40633333333335</v>
      </c>
      <c r="K15" s="184">
        <f t="shared" si="2"/>
        <v>11.638464906873216</v>
      </c>
      <c r="L15" s="195">
        <f t="shared" si="5"/>
        <v>17.610376148885848</v>
      </c>
      <c r="M15" s="196">
        <f t="shared" si="3"/>
        <v>67932.814540205785</v>
      </c>
      <c r="N15" s="196">
        <f t="shared" si="4"/>
        <v>180701.28667694741</v>
      </c>
      <c r="O15" s="184"/>
      <c r="P15" s="184"/>
      <c r="Q15" s="184"/>
      <c r="R15" s="184"/>
      <c r="S15" s="184"/>
      <c r="T15" s="184"/>
      <c r="U15" s="184"/>
    </row>
    <row r="16" spans="1:25" x14ac:dyDescent="0.2">
      <c r="A16" s="28">
        <f>+'A2'!D10</f>
        <v>17.03</v>
      </c>
      <c r="B16" s="28">
        <f>+'A2'!E10</f>
        <v>202.071</v>
      </c>
      <c r="C16" s="28">
        <f>+'A3'!D10</f>
        <v>15.83</v>
      </c>
      <c r="D16" s="28">
        <f>+'A3'!E10</f>
        <v>194.83799999999999</v>
      </c>
      <c r="E16" s="28">
        <f>+'A4'!D10</f>
        <v>15.83</v>
      </c>
      <c r="F16" s="28">
        <f>+'A4'!E10</f>
        <v>192.31</v>
      </c>
      <c r="I16" s="195">
        <f t="shared" si="0"/>
        <v>16.23</v>
      </c>
      <c r="J16" s="184">
        <f t="shared" si="1"/>
        <v>196.40633333333335</v>
      </c>
      <c r="K16" s="184">
        <f t="shared" si="2"/>
        <v>11.024682915441282</v>
      </c>
      <c r="L16" s="195">
        <f t="shared" si="5"/>
        <v>17.1304408429828</v>
      </c>
      <c r="M16" s="196">
        <f t="shared" si="3"/>
        <v>66081.442607456265</v>
      </c>
      <c r="N16" s="196">
        <f t="shared" si="4"/>
        <v>175776.63733583369</v>
      </c>
      <c r="O16" s="184"/>
      <c r="P16" s="184"/>
      <c r="Q16" s="184"/>
      <c r="R16" s="184"/>
      <c r="S16" s="184"/>
      <c r="T16" s="184"/>
      <c r="U16" s="184"/>
      <c r="X16" s="179">
        <f>+I12/J12</f>
        <v>1.4564265817747711E-2</v>
      </c>
    </row>
    <row r="17" spans="1:24" x14ac:dyDescent="0.2">
      <c r="A17" s="28">
        <f>+'A2'!D11</f>
        <v>17.03</v>
      </c>
      <c r="B17" s="28">
        <f>+'A2'!E11</f>
        <v>319.97500000000002</v>
      </c>
      <c r="C17" s="28">
        <f>+'A3'!D11</f>
        <v>15.83</v>
      </c>
      <c r="D17" s="28">
        <f>+'A3'!E11</f>
        <v>326.803</v>
      </c>
      <c r="E17" s="28">
        <f>+'A4'!D11</f>
        <v>15.83</v>
      </c>
      <c r="F17" s="28">
        <f>+'A4'!E11</f>
        <v>338.262</v>
      </c>
      <c r="I17" s="195">
        <f t="shared" si="0"/>
        <v>16.23</v>
      </c>
      <c r="J17" s="184">
        <f t="shared" si="1"/>
        <v>328.34666666666664</v>
      </c>
      <c r="K17" s="184" t="str">
        <f t="shared" si="2"/>
        <v>RECHAZO</v>
      </c>
      <c r="L17" s="195">
        <f t="shared" si="5"/>
        <v>18.987274512789838</v>
      </c>
      <c r="M17" s="196">
        <f t="shared" si="3"/>
        <v>204704.71824203071</v>
      </c>
      <c r="N17" s="196">
        <f t="shared" si="4"/>
        <v>544514.55052380171</v>
      </c>
      <c r="O17" s="184"/>
      <c r="P17" s="184"/>
      <c r="Q17" s="184"/>
      <c r="R17" s="184"/>
      <c r="S17" s="184"/>
      <c r="T17" s="184"/>
      <c r="U17" s="184"/>
      <c r="X17" s="179"/>
    </row>
    <row r="18" spans="1:24" x14ac:dyDescent="0.2">
      <c r="A18" s="28">
        <f>+'A2'!D12</f>
        <v>26.14</v>
      </c>
      <c r="B18" s="28">
        <f>+'A2'!E12</f>
        <v>319.97500000000002</v>
      </c>
      <c r="C18" s="28">
        <f>+'A3'!D12</f>
        <v>27.22</v>
      </c>
      <c r="D18" s="28">
        <f>+'A3'!E12</f>
        <v>326.803</v>
      </c>
      <c r="E18" s="28">
        <f>+'A4'!D12</f>
        <v>27.22</v>
      </c>
      <c r="F18" s="28">
        <f>+'A4'!E12</f>
        <v>338.262</v>
      </c>
      <c r="I18" s="195">
        <f t="shared" si="0"/>
        <v>26.86</v>
      </c>
      <c r="J18" s="184">
        <f t="shared" si="1"/>
        <v>328.34666666666664</v>
      </c>
      <c r="K18" s="184" t="str">
        <f t="shared" si="2"/>
        <v>RECHAZO</v>
      </c>
      <c r="L18" s="195">
        <f t="shared" si="5"/>
        <v>18.635026656294432</v>
      </c>
      <c r="M18" s="196">
        <f t="shared" si="3"/>
        <v>200907.08008355356</v>
      </c>
      <c r="N18" s="196">
        <f t="shared" si="4"/>
        <v>534412.83302225254</v>
      </c>
      <c r="O18" s="184"/>
      <c r="P18" s="184"/>
      <c r="Q18" s="184"/>
      <c r="R18" s="184"/>
      <c r="S18" s="184"/>
      <c r="T18" s="184"/>
      <c r="U18" s="184"/>
      <c r="X18" s="179">
        <f>+(I14-I13)/J14</f>
        <v>2.9395619898731323E-2</v>
      </c>
    </row>
    <row r="19" spans="1:24" x14ac:dyDescent="0.2">
      <c r="A19" s="28">
        <f>+'A2'!D13</f>
        <v>26.14</v>
      </c>
      <c r="B19" s="28">
        <f>+'A2'!E13</f>
        <v>470.37200000000001</v>
      </c>
      <c r="C19" s="28">
        <f>+'A3'!D13</f>
        <v>27.22</v>
      </c>
      <c r="D19" s="28">
        <f>+'A3'!E13</f>
        <v>471.44600000000003</v>
      </c>
      <c r="E19" s="28">
        <f>+'A4'!D13</f>
        <v>27.22</v>
      </c>
      <c r="F19" s="28">
        <f>+'A4'!E13</f>
        <v>461.96899999999999</v>
      </c>
      <c r="I19" s="195">
        <f t="shared" si="0"/>
        <v>26.86</v>
      </c>
      <c r="J19" s="184">
        <f t="shared" si="1"/>
        <v>467.92900000000003</v>
      </c>
      <c r="K19" s="184" t="str">
        <f t="shared" si="2"/>
        <v>RECHAZO</v>
      </c>
      <c r="L19" s="195">
        <f t="shared" si="5"/>
        <v>19.91503660642908</v>
      </c>
      <c r="M19" s="196">
        <f t="shared" si="3"/>
        <v>436054.76044055057</v>
      </c>
      <c r="N19" s="196">
        <f t="shared" si="4"/>
        <v>1159905.6627718646</v>
      </c>
      <c r="O19" s="184"/>
      <c r="P19" s="184"/>
      <c r="Q19" s="184"/>
      <c r="R19" s="184"/>
      <c r="S19" s="184"/>
      <c r="T19" s="184"/>
      <c r="U19" s="184"/>
      <c r="X19" s="179"/>
    </row>
    <row r="20" spans="1:24" x14ac:dyDescent="0.2">
      <c r="A20" s="28">
        <f>+'A2'!D14</f>
        <v>50</v>
      </c>
      <c r="B20" s="28">
        <f>+'A2'!E14</f>
        <v>470.37200000000001</v>
      </c>
      <c r="C20" s="28">
        <f>+'A3'!D14</f>
        <v>50</v>
      </c>
      <c r="D20" s="28">
        <f>+'A3'!E14</f>
        <v>471.44600000000003</v>
      </c>
      <c r="E20" s="28">
        <f>+'A4'!D14</f>
        <v>50</v>
      </c>
      <c r="F20" s="28">
        <f>+'A4'!E14</f>
        <v>461.96899999999999</v>
      </c>
      <c r="I20" s="195">
        <f t="shared" si="0"/>
        <v>50</v>
      </c>
      <c r="J20" s="184">
        <f t="shared" si="1"/>
        <v>467.92900000000003</v>
      </c>
      <c r="K20" s="184" t="str">
        <f t="shared" si="2"/>
        <v>RECHAZO</v>
      </c>
      <c r="L20" s="195">
        <f t="shared" si="5"/>
        <v>19.480555572863732</v>
      </c>
      <c r="M20" s="196">
        <f t="shared" si="3"/>
        <v>426541.47021912364</v>
      </c>
      <c r="N20" s="196">
        <f t="shared" si="4"/>
        <v>1134600.3107828689</v>
      </c>
      <c r="O20" s="184"/>
      <c r="P20" s="184"/>
      <c r="Q20" s="184"/>
      <c r="R20" s="184"/>
      <c r="S20" s="184"/>
      <c r="T20" s="184"/>
      <c r="U20" s="184"/>
      <c r="X20" s="179">
        <f>+(I16-I15)/J16</f>
        <v>4.1037373200796305E-2</v>
      </c>
    </row>
    <row r="21" spans="1:24" x14ac:dyDescent="0.2">
      <c r="H21" s="181"/>
      <c r="O21" s="181"/>
      <c r="P21" s="181"/>
      <c r="Q21" s="181"/>
      <c r="R21" s="181"/>
      <c r="S21" s="181"/>
      <c r="T21" s="181"/>
      <c r="U21" s="181"/>
      <c r="X21" s="179"/>
    </row>
    <row r="22" spans="1:24" x14ac:dyDescent="0.2">
      <c r="H22" s="181"/>
      <c r="O22" s="181"/>
      <c r="P22" s="181"/>
      <c r="Q22" s="181"/>
      <c r="R22" s="181"/>
      <c r="S22" s="181"/>
      <c r="T22" s="181"/>
      <c r="U22" s="181"/>
      <c r="X22" s="179">
        <f>IF(I18&gt;=30,(30-I17)/J18,(I18-I17)/J18)</f>
        <v>3.2374319824575649E-2</v>
      </c>
    </row>
    <row r="23" spans="1:24" x14ac:dyDescent="0.2">
      <c r="H23" s="181"/>
      <c r="O23" s="181"/>
      <c r="P23" s="181"/>
      <c r="Q23" s="181"/>
      <c r="R23" s="181"/>
      <c r="S23" s="181"/>
      <c r="T23" s="181"/>
      <c r="U23" s="181"/>
      <c r="X23" s="179"/>
    </row>
    <row r="24" spans="1:24" x14ac:dyDescent="0.2">
      <c r="H24" s="181"/>
      <c r="O24" s="181"/>
      <c r="P24" s="181"/>
      <c r="Q24" s="181"/>
      <c r="R24" s="181"/>
      <c r="S24" s="181"/>
      <c r="T24" s="181"/>
      <c r="U24" s="181"/>
      <c r="X24" s="179">
        <f>IF(I20&gt;=30,(30-I19)/J20,(I20-I19)/J20)</f>
        <v>6.7104197431661645E-3</v>
      </c>
    </row>
    <row r="25" spans="1:24" x14ac:dyDescent="0.2">
      <c r="H25" s="181"/>
      <c r="O25" s="181"/>
      <c r="P25" s="181"/>
      <c r="Q25" s="181"/>
      <c r="R25" s="181"/>
      <c r="S25" s="181"/>
      <c r="T25" s="181"/>
      <c r="U25" s="181"/>
      <c r="X25" s="179"/>
    </row>
    <row r="26" spans="1:24" x14ac:dyDescent="0.2">
      <c r="H26" s="181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X26" s="179"/>
    </row>
    <row r="27" spans="1:24" x14ac:dyDescent="0.2"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</row>
    <row r="28" spans="1:24" x14ac:dyDescent="0.2"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X28" s="179"/>
    </row>
    <row r="29" spans="1:24" x14ac:dyDescent="0.2">
      <c r="H29" s="181"/>
      <c r="I29" s="181"/>
      <c r="J29" s="181"/>
      <c r="K29" s="193"/>
      <c r="L29" s="194"/>
      <c r="M29" s="181"/>
      <c r="N29" s="181"/>
      <c r="O29" s="181"/>
      <c r="P29" s="181"/>
      <c r="Q29" s="181"/>
      <c r="R29" s="181"/>
      <c r="S29" s="181"/>
      <c r="T29" s="181"/>
      <c r="U29" s="181"/>
    </row>
    <row r="30" spans="1:24" x14ac:dyDescent="0.2">
      <c r="H30" s="181"/>
      <c r="I30" s="181"/>
      <c r="J30" s="181"/>
      <c r="K30" s="193"/>
      <c r="L30" s="169"/>
      <c r="M30" s="181"/>
      <c r="N30" s="181"/>
      <c r="O30" s="181"/>
      <c r="P30" s="181"/>
      <c r="Q30" s="181"/>
      <c r="R30" s="181"/>
      <c r="S30" s="181"/>
      <c r="T30" s="181"/>
      <c r="U30" s="181"/>
      <c r="X30" s="179">
        <f>SUM(X14:X29)</f>
        <v>0.12408199848501714</v>
      </c>
    </row>
    <row r="31" spans="1:24" x14ac:dyDescent="0.2"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W31" s="28" t="s">
        <v>129</v>
      </c>
      <c r="X31" s="185">
        <f>30/X30</f>
        <v>241.77560295841374</v>
      </c>
    </row>
    <row r="32" spans="1:24" x14ac:dyDescent="0.2">
      <c r="H32" s="181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</row>
    <row r="33" spans="8:20" x14ac:dyDescent="0.2">
      <c r="H33" s="181"/>
      <c r="I33" s="181"/>
      <c r="J33" s="181"/>
      <c r="K33" s="181"/>
      <c r="L33" s="181"/>
      <c r="M33" s="181"/>
      <c r="N33" s="181"/>
      <c r="O33" s="181"/>
      <c r="P33" s="181"/>
      <c r="Q33" s="181"/>
      <c r="T33" s="181"/>
    </row>
    <row r="34" spans="8:20" x14ac:dyDescent="0.2">
      <c r="H34" s="181"/>
      <c r="I34" s="181"/>
      <c r="J34" s="181"/>
      <c r="K34" s="181"/>
      <c r="L34" s="181"/>
      <c r="M34" s="181"/>
      <c r="N34" s="181"/>
      <c r="O34" s="181"/>
      <c r="P34" s="181"/>
      <c r="Q34" s="181"/>
      <c r="T34" s="181"/>
    </row>
    <row r="35" spans="8:20" x14ac:dyDescent="0.2">
      <c r="H35" s="181"/>
      <c r="I35" s="181"/>
      <c r="J35" s="181"/>
      <c r="K35" s="181"/>
      <c r="L35" s="181"/>
      <c r="M35" s="181"/>
      <c r="N35" s="181"/>
      <c r="O35" s="181"/>
      <c r="P35" s="181"/>
      <c r="T35" s="181"/>
    </row>
    <row r="36" spans="8:20" x14ac:dyDescent="0.2">
      <c r="H36" s="181"/>
      <c r="I36" s="181"/>
      <c r="J36" s="181"/>
      <c r="K36" s="181"/>
      <c r="L36" s="181"/>
      <c r="M36" s="181"/>
      <c r="N36" s="181"/>
      <c r="O36" s="181"/>
      <c r="P36" s="181"/>
      <c r="T36" s="181"/>
    </row>
    <row r="37" spans="8:20" x14ac:dyDescent="0.2">
      <c r="H37" s="181"/>
      <c r="I37" s="181"/>
      <c r="J37" s="181"/>
      <c r="K37" s="181"/>
      <c r="L37" s="181"/>
      <c r="M37" s="181"/>
      <c r="N37" s="181"/>
      <c r="O37" s="181"/>
      <c r="T37" s="181"/>
    </row>
    <row r="38" spans="8:20" x14ac:dyDescent="0.2">
      <c r="H38" s="181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</row>
  </sheetData>
  <mergeCells count="7">
    <mergeCell ref="I9:N9"/>
    <mergeCell ref="I4:K4"/>
    <mergeCell ref="I5:K5"/>
    <mergeCell ref="A9:B9"/>
    <mergeCell ref="C9:D9"/>
    <mergeCell ref="E9:F9"/>
    <mergeCell ref="I6:R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86" orientation="landscape" r:id="rId1"/>
  <headerFooter>
    <oddFooter>&amp;R&amp;"Verdana,Cursiva"&amp;8GEOSTREAM V.1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1:S39"/>
  <sheetViews>
    <sheetView view="pageBreakPreview" zoomScale="85" zoomScaleNormal="100" zoomScaleSheetLayoutView="85" workbookViewId="0">
      <selection activeCell="H13" sqref="H1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4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4"/>
      <c r="N2" s="189"/>
      <c r="O2" s="189"/>
      <c r="P2" s="189"/>
      <c r="Q2" s="189"/>
      <c r="R2" s="255"/>
      <c r="S2" s="255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4"/>
      <c r="N3" s="189"/>
      <c r="O3" s="189"/>
      <c r="P3" s="189"/>
      <c r="Q3" s="189"/>
      <c r="R3" s="255"/>
      <c r="S3" s="255"/>
    </row>
    <row r="4" spans="1:19" ht="11.45" customHeight="1" x14ac:dyDescent="0.25">
      <c r="A4" s="105" t="s">
        <v>115</v>
      </c>
      <c r="B4" s="245" t="str">
        <f>'A1'!B3</f>
        <v>Cable Aereo Potosí</v>
      </c>
      <c r="C4" s="245"/>
      <c r="D4" s="245"/>
      <c r="E4" s="245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4"/>
      <c r="N4" s="189"/>
      <c r="O4" s="189"/>
      <c r="P4" s="189"/>
      <c r="Q4" s="189"/>
      <c r="R4" s="255"/>
      <c r="S4" s="255"/>
    </row>
    <row r="5" spans="1:19" ht="11.45" customHeight="1" x14ac:dyDescent="0.25">
      <c r="A5" s="188" t="s">
        <v>117</v>
      </c>
      <c r="B5" s="246" t="str">
        <f>'A1'!B6</f>
        <v>L01</v>
      </c>
      <c r="C5" s="246"/>
      <c r="D5" s="246"/>
      <c r="E5" s="246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4"/>
      <c r="N5" s="189"/>
      <c r="O5" s="189"/>
      <c r="P5" s="189"/>
      <c r="Q5" s="189"/>
      <c r="R5" s="255"/>
      <c r="S5" s="255"/>
    </row>
    <row r="6" spans="1:19" ht="15" x14ac:dyDescent="0.25">
      <c r="A6" s="256" t="s">
        <v>151</v>
      </c>
      <c r="B6" s="256"/>
      <c r="C6" s="256"/>
      <c r="D6" s="256"/>
      <c r="E6" s="256"/>
      <c r="F6" s="256"/>
      <c r="G6" s="256"/>
      <c r="H6" s="256"/>
      <c r="I6" s="256"/>
      <c r="J6" s="256"/>
      <c r="K6" s="256"/>
      <c r="L6" s="96"/>
      <c r="M6" s="189"/>
      <c r="N6" s="189"/>
      <c r="O6" s="189"/>
      <c r="P6" s="189"/>
      <c r="Q6" s="189"/>
      <c r="R6" s="255"/>
      <c r="S6" s="255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5"/>
      <c r="S7" s="255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C11" s="96"/>
      <c r="D11" s="96"/>
      <c r="E11" s="96"/>
      <c r="F11" s="96"/>
      <c r="G11" s="96"/>
      <c r="J11" s="210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0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7"/>
  <dimension ref="A1:S39"/>
  <sheetViews>
    <sheetView view="pageBreakPreview" topLeftCell="A4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4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4"/>
      <c r="N2" s="150"/>
      <c r="O2" s="150"/>
      <c r="P2" s="150"/>
      <c r="Q2" s="150"/>
      <c r="R2" s="255"/>
      <c r="S2" s="255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4"/>
      <c r="N3" s="150"/>
      <c r="O3" s="150"/>
      <c r="P3" s="150"/>
      <c r="Q3" s="150"/>
      <c r="R3" s="255"/>
      <c r="S3" s="255"/>
    </row>
    <row r="4" spans="1:19" ht="11.45" customHeight="1" x14ac:dyDescent="0.25">
      <c r="A4" s="93" t="s">
        <v>115</v>
      </c>
      <c r="B4" s="245" t="str">
        <f>'A1'!B3</f>
        <v>Cable Aereo Potosí</v>
      </c>
      <c r="C4" s="245"/>
      <c r="D4" s="245"/>
      <c r="E4" s="245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4"/>
      <c r="N4" s="150"/>
      <c r="O4" s="150"/>
      <c r="P4" s="150"/>
      <c r="Q4" s="150"/>
      <c r="R4" s="255"/>
      <c r="S4" s="255"/>
    </row>
    <row r="5" spans="1:19" ht="11.45" customHeight="1" x14ac:dyDescent="0.25">
      <c r="A5" s="95" t="s">
        <v>117</v>
      </c>
      <c r="B5" s="246" t="str">
        <f>'A1'!B6</f>
        <v>L01</v>
      </c>
      <c r="C5" s="246"/>
      <c r="D5" s="246"/>
      <c r="E5" s="246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4"/>
      <c r="N5" s="150"/>
      <c r="O5" s="150"/>
      <c r="P5" s="150"/>
      <c r="Q5" s="150"/>
      <c r="R5" s="255"/>
      <c r="S5" s="255"/>
    </row>
    <row r="6" spans="1:19" ht="15" x14ac:dyDescent="0.25">
      <c r="A6" s="258" t="s">
        <v>134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6"/>
      <c r="M6" s="150"/>
      <c r="N6" s="150"/>
      <c r="O6" s="150"/>
      <c r="P6" s="150"/>
      <c r="Q6" s="150"/>
      <c r="R6" s="255"/>
      <c r="S6" s="255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5"/>
      <c r="S7" s="255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7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7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E8897-1631-48ED-80E4-0A3BE931E0B9}">
  <sheetPr codeName="Hoja21"/>
  <dimension ref="A1:S39"/>
  <sheetViews>
    <sheetView view="pageBreakPreview" zoomScale="82" zoomScaleNormal="100" zoomScaleSheetLayoutView="82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4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4"/>
      <c r="N2" s="189"/>
      <c r="O2" s="189"/>
      <c r="P2" s="189"/>
      <c r="Q2" s="189"/>
      <c r="R2" s="255"/>
      <c r="S2" s="255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4"/>
      <c r="N3" s="189"/>
      <c r="O3" s="189"/>
      <c r="P3" s="189"/>
      <c r="Q3" s="189"/>
      <c r="R3" s="255"/>
      <c r="S3" s="255"/>
    </row>
    <row r="4" spans="1:19" ht="11.45" customHeight="1" x14ac:dyDescent="0.25">
      <c r="A4" s="105" t="s">
        <v>115</v>
      </c>
      <c r="B4" s="245" t="str">
        <f>'A1'!B3</f>
        <v>Cable Aereo Potosí</v>
      </c>
      <c r="C4" s="245"/>
      <c r="D4" s="245"/>
      <c r="E4" s="245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4"/>
      <c r="N4" s="189"/>
      <c r="O4" s="189"/>
      <c r="P4" s="189"/>
      <c r="Q4" s="189"/>
      <c r="R4" s="255"/>
      <c r="S4" s="255"/>
    </row>
    <row r="5" spans="1:19" ht="11.45" customHeight="1" x14ac:dyDescent="0.25">
      <c r="A5" s="188" t="s">
        <v>117</v>
      </c>
      <c r="B5" s="246" t="str">
        <f>'A1'!B6</f>
        <v>L01</v>
      </c>
      <c r="C5" s="246"/>
      <c r="D5" s="246"/>
      <c r="E5" s="246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4"/>
      <c r="N5" s="189"/>
      <c r="O5" s="189"/>
      <c r="P5" s="189"/>
      <c r="Q5" s="189"/>
      <c r="R5" s="255"/>
      <c r="S5" s="255"/>
    </row>
    <row r="6" spans="1:19" ht="15" x14ac:dyDescent="0.25">
      <c r="A6" s="256" t="s">
        <v>149</v>
      </c>
      <c r="B6" s="256"/>
      <c r="C6" s="256"/>
      <c r="D6" s="256"/>
      <c r="E6" s="256"/>
      <c r="F6" s="256"/>
      <c r="G6" s="256"/>
      <c r="H6" s="256"/>
      <c r="I6" s="256"/>
      <c r="J6" s="256"/>
      <c r="K6" s="256"/>
      <c r="L6" s="96"/>
      <c r="M6" s="189"/>
      <c r="N6" s="189"/>
      <c r="O6" s="189"/>
      <c r="P6" s="189"/>
      <c r="Q6" s="189"/>
      <c r="R6" s="255"/>
      <c r="S6" s="255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5"/>
      <c r="S7" s="255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0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J12" s="210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3" ht="15" x14ac:dyDescent="0.25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189"/>
    </row>
    <row r="18" spans="1:13" ht="15" x14ac:dyDescent="0.25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189"/>
    </row>
    <row r="19" spans="1:13" ht="15" x14ac:dyDescent="0.25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189"/>
    </row>
    <row r="20" spans="1:13" ht="15" x14ac:dyDescent="0.25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189"/>
    </row>
    <row r="21" spans="1:13" ht="15" x14ac:dyDescent="0.25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  <c r="L21" s="96"/>
      <c r="M21" s="189"/>
    </row>
    <row r="22" spans="1:13" ht="15" x14ac:dyDescent="0.25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189"/>
    </row>
    <row r="23" spans="1:13" ht="15" x14ac:dyDescent="0.25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189"/>
    </row>
    <row r="24" spans="1:13" ht="15" x14ac:dyDescent="0.25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189"/>
    </row>
    <row r="25" spans="1:13" ht="15" x14ac:dyDescent="0.25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  <c r="L25" s="96"/>
      <c r="M25" s="189"/>
    </row>
    <row r="26" spans="1:13" ht="15" x14ac:dyDescent="0.25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189"/>
    </row>
    <row r="27" spans="1:13" ht="15" x14ac:dyDescent="0.25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189"/>
    </row>
    <row r="28" spans="1:13" ht="15" x14ac:dyDescent="0.25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189"/>
    </row>
    <row r="29" spans="1:13" ht="15" x14ac:dyDescent="0.25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189"/>
    </row>
    <row r="30" spans="1:13" ht="15" x14ac:dyDescent="0.25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189"/>
    </row>
    <row r="31" spans="1:13" ht="15" x14ac:dyDescent="0.25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189"/>
    </row>
    <row r="32" spans="1:13" ht="15" x14ac:dyDescent="0.25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189"/>
    </row>
    <row r="33" spans="1:13" ht="15" x14ac:dyDescent="0.25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189"/>
    </row>
    <row r="34" spans="1:13" ht="15" x14ac:dyDescent="0.25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189"/>
    </row>
    <row r="35" spans="1:13" ht="15" x14ac:dyDescent="0.25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189"/>
    </row>
    <row r="36" spans="1:13" ht="15" x14ac:dyDescent="0.25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189"/>
    </row>
    <row r="37" spans="1:13" ht="15" x14ac:dyDescent="0.25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189"/>
    </row>
    <row r="38" spans="1:13" ht="15" x14ac:dyDescent="0.25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189"/>
    </row>
    <row r="39" spans="1:13" ht="15" x14ac:dyDescent="0.25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189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2D534-1FDF-4CE0-B813-A61890D39098}">
  <sheetPr codeName="Hoja22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4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4"/>
      <c r="N2" s="150"/>
      <c r="O2" s="150"/>
      <c r="P2" s="150"/>
      <c r="Q2" s="150"/>
      <c r="R2" s="255"/>
      <c r="S2" s="255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4"/>
      <c r="N3" s="150"/>
      <c r="O3" s="150"/>
      <c r="P3" s="150"/>
      <c r="Q3" s="150"/>
      <c r="R3" s="255"/>
      <c r="S3" s="255"/>
    </row>
    <row r="4" spans="1:19" ht="11.45" customHeight="1" x14ac:dyDescent="0.25">
      <c r="A4" s="93" t="s">
        <v>115</v>
      </c>
      <c r="B4" s="245" t="str">
        <f>'A1'!B3</f>
        <v>Cable Aereo Potosí</v>
      </c>
      <c r="C4" s="245"/>
      <c r="D4" s="245"/>
      <c r="E4" s="245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4"/>
      <c r="N4" s="150"/>
      <c r="O4" s="150"/>
      <c r="P4" s="150"/>
      <c r="Q4" s="150"/>
      <c r="R4" s="255"/>
      <c r="S4" s="255"/>
    </row>
    <row r="5" spans="1:19" ht="11.45" customHeight="1" x14ac:dyDescent="0.25">
      <c r="A5" s="95" t="s">
        <v>117</v>
      </c>
      <c r="B5" s="246" t="str">
        <f>'A1'!B6</f>
        <v>L01</v>
      </c>
      <c r="C5" s="246"/>
      <c r="D5" s="246"/>
      <c r="E5" s="246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4"/>
      <c r="N5" s="150"/>
      <c r="O5" s="150"/>
      <c r="P5" s="150"/>
      <c r="Q5" s="150"/>
      <c r="R5" s="255"/>
      <c r="S5" s="255"/>
    </row>
    <row r="6" spans="1:19" ht="15" x14ac:dyDescent="0.25">
      <c r="A6" s="258" t="s">
        <v>135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6"/>
      <c r="M6" s="150"/>
      <c r="N6" s="150"/>
      <c r="O6" s="150"/>
      <c r="P6" s="150"/>
      <c r="Q6" s="150"/>
      <c r="R6" s="255"/>
      <c r="S6" s="255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5"/>
      <c r="S7" s="255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7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7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3" ht="15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50"/>
    </row>
    <row r="18" spans="1:13" ht="15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50"/>
    </row>
    <row r="19" spans="1:13" ht="15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50"/>
    </row>
    <row r="20" spans="1:13" ht="15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50"/>
    </row>
    <row r="21" spans="1:13" ht="15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50"/>
    </row>
    <row r="22" spans="1:13" ht="15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50"/>
    </row>
    <row r="23" spans="1:13" ht="15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50"/>
    </row>
    <row r="24" spans="1:13" ht="1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50"/>
    </row>
    <row r="25" spans="1:13" ht="15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50"/>
    </row>
    <row r="26" spans="1:13" ht="15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50"/>
    </row>
    <row r="27" spans="1:13" ht="15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50"/>
    </row>
    <row r="28" spans="1:13" ht="15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50"/>
    </row>
    <row r="29" spans="1:13" ht="15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50"/>
    </row>
    <row r="30" spans="1:13" ht="15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50"/>
    </row>
    <row r="31" spans="1:13" ht="15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50"/>
    </row>
    <row r="32" spans="1:13" ht="15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50"/>
    </row>
    <row r="33" spans="1:13" ht="15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50"/>
    </row>
    <row r="34" spans="1:13" ht="15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50"/>
    </row>
    <row r="35" spans="1:13" ht="15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50"/>
    </row>
    <row r="36" spans="1:13" ht="15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50"/>
    </row>
    <row r="37" spans="1:13" ht="15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50"/>
    </row>
    <row r="38" spans="1:13" ht="15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50"/>
    </row>
    <row r="39" spans="1:13" ht="15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50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S39"/>
  <sheetViews>
    <sheetView view="pageBreakPreview" zoomScale="86" zoomScaleNormal="100" zoomScaleSheetLayoutView="86" workbookViewId="0">
      <selection activeCell="T23" sqref="T23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4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4"/>
      <c r="N2" s="150"/>
      <c r="O2" s="150"/>
      <c r="P2" s="150"/>
      <c r="Q2" s="150"/>
      <c r="R2" s="255"/>
      <c r="S2" s="255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4"/>
      <c r="N3" s="150"/>
      <c r="O3" s="150"/>
      <c r="P3" s="150"/>
      <c r="Q3" s="150"/>
      <c r="R3" s="255"/>
      <c r="S3" s="255"/>
    </row>
    <row r="4" spans="1:19" ht="11.45" customHeight="1" x14ac:dyDescent="0.25">
      <c r="A4" s="93" t="s">
        <v>115</v>
      </c>
      <c r="B4" s="245" t="str">
        <f>'A1'!B3</f>
        <v>Cable Aereo Potosí</v>
      </c>
      <c r="C4" s="245"/>
      <c r="D4" s="245"/>
      <c r="E4" s="245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4"/>
      <c r="N4" s="150"/>
      <c r="O4" s="150"/>
      <c r="P4" s="150"/>
      <c r="Q4" s="150"/>
      <c r="R4" s="255"/>
      <c r="S4" s="255"/>
    </row>
    <row r="5" spans="1:19" ht="11.45" customHeight="1" x14ac:dyDescent="0.25">
      <c r="A5" s="95" t="s">
        <v>117</v>
      </c>
      <c r="B5" s="246" t="str">
        <f>'A1'!B6</f>
        <v>L01</v>
      </c>
      <c r="C5" s="246"/>
      <c r="D5" s="246"/>
      <c r="E5" s="246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4"/>
      <c r="N5" s="150"/>
      <c r="O5" s="150"/>
      <c r="P5" s="150"/>
      <c r="Q5" s="150"/>
      <c r="R5" s="255"/>
      <c r="S5" s="255"/>
    </row>
    <row r="6" spans="1:19" ht="15" x14ac:dyDescent="0.25">
      <c r="A6" s="256" t="s">
        <v>150</v>
      </c>
      <c r="B6" s="256"/>
      <c r="C6" s="256"/>
      <c r="D6" s="256"/>
      <c r="E6" s="256"/>
      <c r="F6" s="256"/>
      <c r="G6" s="256"/>
      <c r="H6" s="256"/>
      <c r="I6" s="256"/>
      <c r="J6" s="256"/>
      <c r="K6" s="256"/>
      <c r="L6" s="26"/>
      <c r="M6" s="150"/>
      <c r="N6" s="150"/>
      <c r="O6" s="150"/>
      <c r="P6" s="150"/>
      <c r="Q6" s="150"/>
      <c r="R6" s="255"/>
      <c r="S6" s="255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5"/>
      <c r="S7" s="255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7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7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3" ht="15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50"/>
    </row>
    <row r="18" spans="1:13" ht="15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50"/>
    </row>
    <row r="19" spans="1:13" ht="15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50"/>
    </row>
    <row r="20" spans="1:13" ht="15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50"/>
    </row>
    <row r="21" spans="1:13" ht="15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50"/>
    </row>
    <row r="22" spans="1:13" ht="15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50"/>
    </row>
    <row r="23" spans="1:13" ht="15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50"/>
    </row>
    <row r="24" spans="1:13" ht="1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50"/>
    </row>
    <row r="25" spans="1:13" ht="15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50"/>
    </row>
    <row r="26" spans="1:13" ht="15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50"/>
    </row>
    <row r="27" spans="1:13" ht="15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50"/>
    </row>
    <row r="28" spans="1:13" ht="15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50"/>
    </row>
    <row r="29" spans="1:13" ht="15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50"/>
    </row>
    <row r="30" spans="1:13" ht="15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50"/>
    </row>
    <row r="31" spans="1:13" ht="15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50"/>
    </row>
    <row r="32" spans="1:13" ht="15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50"/>
    </row>
    <row r="33" spans="1:13" ht="15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50"/>
    </row>
    <row r="34" spans="1:13" ht="15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50"/>
    </row>
    <row r="35" spans="1:13" ht="15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50"/>
    </row>
    <row r="36" spans="1:13" ht="15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50"/>
    </row>
    <row r="37" spans="1:13" ht="15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50"/>
    </row>
    <row r="38" spans="1:13" ht="15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50"/>
    </row>
    <row r="39" spans="1:13" ht="15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50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/>
  <dimension ref="A1:S39"/>
  <sheetViews>
    <sheetView view="pageBreakPreview" zoomScale="94" zoomScaleNormal="100" zoomScaleSheetLayoutView="94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4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4"/>
      <c r="N2" s="189"/>
      <c r="O2" s="189"/>
      <c r="P2" s="189"/>
      <c r="Q2" s="189"/>
      <c r="R2" s="255"/>
      <c r="S2" s="255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4"/>
      <c r="N3" s="189"/>
      <c r="O3" s="189"/>
      <c r="P3" s="189"/>
      <c r="Q3" s="189"/>
      <c r="R3" s="255"/>
      <c r="S3" s="255"/>
    </row>
    <row r="4" spans="1:19" ht="11.45" customHeight="1" x14ac:dyDescent="0.25">
      <c r="A4" s="105" t="s">
        <v>115</v>
      </c>
      <c r="B4" s="245" t="str">
        <f>'A1'!B3</f>
        <v>Cable Aereo Potosí</v>
      </c>
      <c r="C4" s="245"/>
      <c r="D4" s="245"/>
      <c r="E4" s="245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4"/>
      <c r="N4" s="189"/>
      <c r="O4" s="189"/>
      <c r="P4" s="189"/>
      <c r="Q4" s="189"/>
      <c r="R4" s="255"/>
      <c r="S4" s="255"/>
    </row>
    <row r="5" spans="1:19" ht="11.45" customHeight="1" x14ac:dyDescent="0.25">
      <c r="A5" s="188" t="s">
        <v>117</v>
      </c>
      <c r="B5" s="246" t="str">
        <f>'A1'!B6</f>
        <v>L01</v>
      </c>
      <c r="C5" s="246"/>
      <c r="D5" s="246"/>
      <c r="E5" s="246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4"/>
      <c r="N5" s="189"/>
      <c r="O5" s="189"/>
      <c r="P5" s="189"/>
      <c r="Q5" s="189"/>
      <c r="R5" s="255"/>
      <c r="S5" s="255"/>
    </row>
    <row r="6" spans="1:19" ht="15" x14ac:dyDescent="0.25">
      <c r="A6" s="256" t="s">
        <v>152</v>
      </c>
      <c r="B6" s="256"/>
      <c r="C6" s="256"/>
      <c r="D6" s="256"/>
      <c r="E6" s="256"/>
      <c r="F6" s="256"/>
      <c r="G6" s="256"/>
      <c r="H6" s="256"/>
      <c r="I6" s="256"/>
      <c r="J6" s="256"/>
      <c r="K6" s="256"/>
      <c r="L6" s="96"/>
      <c r="M6" s="189"/>
      <c r="N6" s="189"/>
      <c r="O6" s="189"/>
      <c r="P6" s="189"/>
      <c r="Q6" s="189"/>
      <c r="R6" s="255"/>
      <c r="S6" s="255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5"/>
      <c r="S7" s="255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0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0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72B3-980C-437E-B7CD-88C9053DC693}">
  <sheetPr codeName="Hoja23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4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4"/>
      <c r="N2" s="150"/>
      <c r="O2" s="150"/>
      <c r="P2" s="150"/>
      <c r="Q2" s="150"/>
      <c r="R2" s="255"/>
      <c r="S2" s="255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4"/>
      <c r="N3" s="150"/>
      <c r="O3" s="150"/>
      <c r="P3" s="150"/>
      <c r="Q3" s="150"/>
      <c r="R3" s="255"/>
      <c r="S3" s="255"/>
    </row>
    <row r="4" spans="1:19" ht="11.45" customHeight="1" x14ac:dyDescent="0.25">
      <c r="A4" s="93" t="s">
        <v>115</v>
      </c>
      <c r="B4" s="245" t="str">
        <f>'A1'!B3</f>
        <v>Cable Aereo Potosí</v>
      </c>
      <c r="C4" s="245"/>
      <c r="D4" s="245"/>
      <c r="E4" s="245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4"/>
      <c r="N4" s="150"/>
      <c r="O4" s="150"/>
      <c r="P4" s="150"/>
      <c r="Q4" s="150"/>
      <c r="R4" s="255"/>
      <c r="S4" s="255"/>
    </row>
    <row r="5" spans="1:19" ht="11.45" customHeight="1" x14ac:dyDescent="0.25">
      <c r="A5" s="95" t="s">
        <v>117</v>
      </c>
      <c r="B5" s="246" t="str">
        <f>'A1'!B6</f>
        <v>L01</v>
      </c>
      <c r="C5" s="246"/>
      <c r="D5" s="246"/>
      <c r="E5" s="246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4"/>
      <c r="N5" s="150"/>
      <c r="O5" s="150"/>
      <c r="P5" s="150"/>
      <c r="Q5" s="150"/>
      <c r="R5" s="255"/>
      <c r="S5" s="255"/>
    </row>
    <row r="6" spans="1:19" ht="15" x14ac:dyDescent="0.25">
      <c r="A6" s="258" t="s">
        <v>136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6"/>
      <c r="M6" s="150"/>
      <c r="N6" s="150"/>
      <c r="O6" s="150"/>
      <c r="P6" s="150"/>
      <c r="Q6" s="150"/>
      <c r="R6" s="255"/>
      <c r="S6" s="255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5"/>
      <c r="S7" s="255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7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7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4"/>
  <dimension ref="A1:S39"/>
  <sheetViews>
    <sheetView view="pageBreakPreview" zoomScale="87" zoomScaleNormal="100" zoomScaleSheetLayoutView="87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4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4"/>
      <c r="N2" s="189"/>
      <c r="O2" s="189"/>
      <c r="P2" s="189"/>
      <c r="Q2" s="189"/>
      <c r="R2" s="255"/>
      <c r="S2" s="255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4"/>
      <c r="N3" s="189"/>
      <c r="O3" s="189"/>
      <c r="P3" s="189"/>
      <c r="Q3" s="189"/>
      <c r="R3" s="255"/>
      <c r="S3" s="255"/>
    </row>
    <row r="4" spans="1:19" ht="11.45" customHeight="1" x14ac:dyDescent="0.25">
      <c r="A4" s="105" t="s">
        <v>115</v>
      </c>
      <c r="B4" s="245" t="str">
        <f>'A1'!B3</f>
        <v>Cable Aereo Potosí</v>
      </c>
      <c r="C4" s="245"/>
      <c r="D4" s="245"/>
      <c r="E4" s="245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4"/>
      <c r="N4" s="189"/>
      <c r="O4" s="189"/>
      <c r="P4" s="189"/>
      <c r="Q4" s="189"/>
      <c r="R4" s="255"/>
      <c r="S4" s="255"/>
    </row>
    <row r="5" spans="1:19" ht="11.45" customHeight="1" x14ac:dyDescent="0.25">
      <c r="A5" s="188" t="s">
        <v>117</v>
      </c>
      <c r="B5" s="246" t="str">
        <f>'A1'!B6</f>
        <v>L01</v>
      </c>
      <c r="C5" s="246"/>
      <c r="D5" s="246"/>
      <c r="E5" s="246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4"/>
      <c r="N5" s="189"/>
      <c r="O5" s="189"/>
      <c r="P5" s="189"/>
      <c r="Q5" s="189"/>
      <c r="R5" s="255"/>
      <c r="S5" s="255"/>
    </row>
    <row r="6" spans="1:19" ht="15" x14ac:dyDescent="0.25">
      <c r="A6" s="256" t="s">
        <v>153</v>
      </c>
      <c r="B6" s="256"/>
      <c r="C6" s="256"/>
      <c r="D6" s="256"/>
      <c r="E6" s="256"/>
      <c r="F6" s="256"/>
      <c r="G6" s="256"/>
      <c r="H6" s="256"/>
      <c r="I6" s="256"/>
      <c r="J6" s="256"/>
      <c r="K6" s="256"/>
      <c r="L6" s="96"/>
      <c r="M6" s="189"/>
      <c r="N6" s="189"/>
      <c r="O6" s="189"/>
      <c r="P6" s="189"/>
      <c r="Q6" s="189"/>
      <c r="R6" s="255"/>
      <c r="S6" s="255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5"/>
      <c r="S7" s="255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0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0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F9216-7070-4E71-B3ED-015FBF761620}">
  <sheetPr codeName="Hoja24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4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4"/>
      <c r="N2" s="150"/>
      <c r="O2" s="150"/>
      <c r="P2" s="150"/>
      <c r="Q2" s="150"/>
      <c r="R2" s="255"/>
      <c r="S2" s="255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4"/>
      <c r="N3" s="150"/>
      <c r="O3" s="150"/>
      <c r="P3" s="150"/>
      <c r="Q3" s="150"/>
      <c r="R3" s="255"/>
      <c r="S3" s="255"/>
    </row>
    <row r="4" spans="1:19" ht="11.45" customHeight="1" x14ac:dyDescent="0.25">
      <c r="A4" s="93" t="s">
        <v>115</v>
      </c>
      <c r="B4" s="245" t="str">
        <f>'A1'!B3</f>
        <v>Cable Aereo Potosí</v>
      </c>
      <c r="C4" s="245"/>
      <c r="D4" s="245"/>
      <c r="E4" s="245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4"/>
      <c r="N4" s="150"/>
      <c r="O4" s="150"/>
      <c r="P4" s="150"/>
      <c r="Q4" s="150"/>
      <c r="R4" s="255"/>
      <c r="S4" s="255"/>
    </row>
    <row r="5" spans="1:19" ht="11.45" customHeight="1" x14ac:dyDescent="0.25">
      <c r="A5" s="95" t="s">
        <v>117</v>
      </c>
      <c r="B5" s="246" t="str">
        <f>'A1'!B6</f>
        <v>L01</v>
      </c>
      <c r="C5" s="246"/>
      <c r="D5" s="246"/>
      <c r="E5" s="246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4"/>
      <c r="N5" s="150"/>
      <c r="O5" s="150"/>
      <c r="P5" s="150"/>
      <c r="Q5" s="150"/>
      <c r="R5" s="255"/>
      <c r="S5" s="255"/>
    </row>
    <row r="6" spans="1:19" ht="15" x14ac:dyDescent="0.25">
      <c r="A6" s="258" t="s">
        <v>137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6"/>
      <c r="M6" s="150"/>
      <c r="N6" s="150"/>
      <c r="O6" s="150"/>
      <c r="P6" s="150"/>
      <c r="Q6" s="150"/>
      <c r="R6" s="255"/>
      <c r="S6" s="255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5"/>
      <c r="S7" s="255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7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7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/>
  <dimension ref="A1:S39"/>
  <sheetViews>
    <sheetView view="pageBreakPreview" zoomScale="86" zoomScaleNormal="100" zoomScaleSheetLayoutView="86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4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4"/>
      <c r="N2" s="189"/>
      <c r="O2" s="189"/>
      <c r="P2" s="189"/>
      <c r="Q2" s="189"/>
      <c r="R2" s="255"/>
      <c r="S2" s="255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4"/>
      <c r="N3" s="189"/>
      <c r="O3" s="189"/>
      <c r="P3" s="189"/>
      <c r="Q3" s="189"/>
      <c r="R3" s="255"/>
      <c r="S3" s="255"/>
    </row>
    <row r="4" spans="1:19" ht="11.45" customHeight="1" x14ac:dyDescent="0.25">
      <c r="A4" s="105" t="s">
        <v>115</v>
      </c>
      <c r="B4" s="245" t="str">
        <f>'A1'!B3</f>
        <v>Cable Aereo Potosí</v>
      </c>
      <c r="C4" s="245"/>
      <c r="D4" s="245"/>
      <c r="E4" s="245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4"/>
      <c r="N4" s="189"/>
      <c r="O4" s="189"/>
      <c r="P4" s="189"/>
      <c r="Q4" s="189"/>
      <c r="R4" s="255"/>
      <c r="S4" s="255"/>
    </row>
    <row r="5" spans="1:19" ht="11.45" customHeight="1" x14ac:dyDescent="0.25">
      <c r="A5" s="188" t="s">
        <v>117</v>
      </c>
      <c r="B5" s="246" t="str">
        <f>'A1'!B6</f>
        <v>L01</v>
      </c>
      <c r="C5" s="246"/>
      <c r="D5" s="246"/>
      <c r="E5" s="246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4"/>
      <c r="N5" s="189"/>
      <c r="O5" s="189"/>
      <c r="P5" s="189"/>
      <c r="Q5" s="189"/>
      <c r="R5" s="255"/>
      <c r="S5" s="255"/>
    </row>
    <row r="6" spans="1:19" ht="15" x14ac:dyDescent="0.25">
      <c r="A6" s="256" t="s">
        <v>154</v>
      </c>
      <c r="B6" s="256"/>
      <c r="C6" s="256"/>
      <c r="D6" s="256"/>
      <c r="E6" s="256"/>
      <c r="F6" s="256"/>
      <c r="G6" s="256"/>
      <c r="H6" s="256"/>
      <c r="I6" s="256"/>
      <c r="J6" s="256"/>
      <c r="K6" s="256"/>
      <c r="L6" s="96"/>
      <c r="M6" s="189"/>
      <c r="N6" s="189"/>
      <c r="O6" s="189"/>
      <c r="P6" s="189"/>
      <c r="Q6" s="189"/>
      <c r="R6" s="255"/>
      <c r="S6" s="255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5"/>
      <c r="S7" s="255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0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0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B792B-AD69-4122-82F8-E6E3CB698E6D}">
  <sheetPr codeName="Hoja11"/>
  <dimension ref="A1:S39"/>
  <sheetViews>
    <sheetView view="pageBreakPreview" zoomScaleNormal="100" zoomScaleSheetLayoutView="100" workbookViewId="0">
      <selection activeCell="O27" sqref="O27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4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4"/>
      <c r="N2" s="150"/>
      <c r="O2" s="150"/>
      <c r="P2" s="150"/>
      <c r="Q2" s="150"/>
      <c r="R2" s="255"/>
      <c r="S2" s="255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4"/>
      <c r="N3" s="150"/>
      <c r="O3" s="150"/>
      <c r="P3" s="150"/>
      <c r="Q3" s="150"/>
      <c r="R3" s="255"/>
      <c r="S3" s="255"/>
    </row>
    <row r="4" spans="1:19" ht="11.45" customHeight="1" x14ac:dyDescent="0.25">
      <c r="A4" s="93" t="s">
        <v>115</v>
      </c>
      <c r="B4" s="245" t="str">
        <f>'A1'!B3</f>
        <v>Cable Aereo Potosí</v>
      </c>
      <c r="C4" s="245"/>
      <c r="D4" s="245"/>
      <c r="E4" s="245"/>
      <c r="F4" s="96"/>
      <c r="G4" s="96"/>
      <c r="H4" s="96"/>
      <c r="I4" s="93" t="s">
        <v>116</v>
      </c>
      <c r="J4" s="172" t="str">
        <f>'A1'!E9</f>
        <v>74° 10'17.6"O</v>
      </c>
      <c r="K4" s="172" t="str">
        <f>'A1'!F9</f>
        <v>4°35'42.9"N</v>
      </c>
      <c r="L4" s="26"/>
      <c r="M4" s="254"/>
      <c r="N4" s="150"/>
      <c r="O4" s="150"/>
      <c r="P4" s="150"/>
      <c r="Q4" s="150"/>
      <c r="R4" s="255"/>
      <c r="S4" s="255"/>
    </row>
    <row r="5" spans="1:19" ht="11.45" customHeight="1" x14ac:dyDescent="0.25">
      <c r="A5" s="95" t="s">
        <v>117</v>
      </c>
      <c r="B5" s="246" t="str">
        <f>'A1'!B6</f>
        <v>L01</v>
      </c>
      <c r="C5" s="246"/>
      <c r="D5" s="246"/>
      <c r="E5" s="246"/>
      <c r="F5" s="97"/>
      <c r="G5" s="97"/>
      <c r="H5" s="97"/>
      <c r="I5" s="95" t="s">
        <v>118</v>
      </c>
      <c r="J5" s="173" t="str">
        <f>'A1'!E10</f>
        <v>74° 10'17.6"O</v>
      </c>
      <c r="K5" s="173" t="str">
        <f>'A1'!F10</f>
        <v>4°35'39.8"N</v>
      </c>
      <c r="L5" s="27"/>
      <c r="M5" s="254"/>
      <c r="N5" s="150"/>
      <c r="O5" s="150"/>
      <c r="P5" s="150"/>
      <c r="Q5" s="150"/>
      <c r="R5" s="255"/>
      <c r="S5" s="255"/>
    </row>
    <row r="6" spans="1:19" ht="15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150"/>
      <c r="N6" s="150"/>
      <c r="O6" s="150"/>
      <c r="P6" s="150"/>
      <c r="Q6" s="150"/>
      <c r="R6" s="255"/>
      <c r="S6" s="255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5"/>
      <c r="S7" s="255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4">
    <mergeCell ref="M1:M5"/>
    <mergeCell ref="R2:S7"/>
    <mergeCell ref="B4:E4"/>
    <mergeCell ref="B5:E5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9"/>
  <dimension ref="A1:N39"/>
  <sheetViews>
    <sheetView showGridLines="0" view="pageBreakPreview" zoomScale="84" zoomScaleNormal="100" zoomScaleSheetLayoutView="84" zoomScalePageLayoutView="85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6" width="11.42578125" style="5"/>
    <col min="7" max="7" width="11.42578125" style="5" customWidth="1"/>
    <col min="8" max="8" width="10" style="5" customWidth="1"/>
    <col min="9" max="9" width="12" style="5" customWidth="1"/>
    <col min="10" max="12" width="11.42578125" style="5"/>
    <col min="13" max="13" width="9.85546875" style="5" customWidth="1"/>
    <col min="14" max="16" width="11.42578125" style="5"/>
    <col min="17" max="17" width="5.7109375" style="5" customWidth="1"/>
    <col min="18" max="16384" width="11.42578125" style="5"/>
  </cols>
  <sheetData>
    <row r="1" spans="1:14" ht="13.5" customHeight="1" x14ac:dyDescent="0.25">
      <c r="C1" s="176" t="s">
        <v>111</v>
      </c>
      <c r="H1" s="99" t="s">
        <v>112</v>
      </c>
      <c r="J1" s="100"/>
      <c r="K1" s="101">
        <f>'A1'!B11</f>
        <v>4</v>
      </c>
      <c r="L1" s="190"/>
      <c r="M1" s="190"/>
      <c r="N1" s="190"/>
    </row>
    <row r="2" spans="1:14" ht="11.45" customHeight="1" x14ac:dyDescent="0.25">
      <c r="D2" s="177"/>
      <c r="H2" s="99" t="s">
        <v>113</v>
      </c>
      <c r="J2" s="100"/>
      <c r="K2" s="101">
        <f>'A1'!E11</f>
        <v>92</v>
      </c>
      <c r="L2" s="190"/>
      <c r="M2" s="261" t="str">
        <f>'A1'!B8</f>
        <v>L01</v>
      </c>
      <c r="N2" s="261"/>
    </row>
    <row r="3" spans="1:14" ht="11.45" customHeight="1" x14ac:dyDescent="0.25">
      <c r="H3" s="99" t="s">
        <v>114</v>
      </c>
      <c r="J3" s="100"/>
      <c r="K3" s="101">
        <f>'A1'!B10</f>
        <v>24</v>
      </c>
      <c r="L3" s="190"/>
      <c r="M3" s="261"/>
      <c r="N3" s="261"/>
    </row>
    <row r="4" spans="1:14" ht="11.45" customHeight="1" x14ac:dyDescent="0.25">
      <c r="A4" s="99" t="s">
        <v>115</v>
      </c>
      <c r="B4" s="262" t="str">
        <f>'A1'!B3</f>
        <v>Cable Aereo Potosí</v>
      </c>
      <c r="C4" s="262"/>
      <c r="D4" s="262"/>
      <c r="E4" s="262"/>
      <c r="H4" s="99" t="s">
        <v>116</v>
      </c>
      <c r="J4" s="101" t="str">
        <f>'A1'!E9</f>
        <v>74° 10'17.6"O</v>
      </c>
      <c r="K4" s="101" t="str">
        <f>'A1'!F9</f>
        <v>4°35'42.9"N</v>
      </c>
      <c r="L4" s="190"/>
      <c r="M4" s="261"/>
      <c r="N4" s="261"/>
    </row>
    <row r="5" spans="1:14" ht="11.45" customHeight="1" x14ac:dyDescent="0.25">
      <c r="A5" s="191" t="s">
        <v>117</v>
      </c>
      <c r="B5" s="263" t="str">
        <f>'A1'!B6</f>
        <v>L01</v>
      </c>
      <c r="C5" s="263"/>
      <c r="D5" s="263"/>
      <c r="E5" s="263"/>
      <c r="F5" s="175"/>
      <c r="G5" s="175"/>
      <c r="H5" s="191" t="s">
        <v>118</v>
      </c>
      <c r="I5" s="175"/>
      <c r="J5" s="174" t="str">
        <f>'A1'!E10</f>
        <v>74° 10'17.6"O</v>
      </c>
      <c r="K5" s="174" t="str">
        <f>'A1'!F10</f>
        <v>4°35'39.8"N</v>
      </c>
      <c r="L5" s="190"/>
      <c r="M5" s="261"/>
      <c r="N5" s="261"/>
    </row>
    <row r="6" spans="1:14" ht="15" x14ac:dyDescent="0.25">
      <c r="D6" s="265" t="s">
        <v>155</v>
      </c>
      <c r="E6" s="265"/>
      <c r="F6" s="265"/>
      <c r="G6" s="265"/>
      <c r="H6" s="265"/>
      <c r="I6" s="190"/>
      <c r="J6" s="190"/>
      <c r="K6" s="190"/>
      <c r="L6" s="190"/>
      <c r="M6" s="261"/>
      <c r="N6" s="261"/>
    </row>
    <row r="7" spans="1:14" ht="15" x14ac:dyDescent="0.25">
      <c r="A7" s="178"/>
      <c r="B7" s="178"/>
      <c r="C7" s="178"/>
      <c r="I7" s="190"/>
      <c r="J7" s="190"/>
      <c r="K7" s="190"/>
      <c r="L7" s="190"/>
      <c r="M7" s="261"/>
      <c r="N7" s="261"/>
    </row>
    <row r="8" spans="1:14" ht="15" x14ac:dyDescent="0.25">
      <c r="A8" s="264"/>
      <c r="B8" s="264"/>
      <c r="C8" s="264"/>
      <c r="D8" s="264"/>
      <c r="E8" s="264"/>
      <c r="F8" s="264"/>
      <c r="G8" s="264"/>
      <c r="H8" s="264"/>
      <c r="I8" s="190"/>
      <c r="J8" s="190"/>
      <c r="K8" s="190"/>
      <c r="L8" s="190"/>
      <c r="M8" s="190"/>
      <c r="N8" s="190"/>
    </row>
    <row r="9" spans="1:14" ht="15" x14ac:dyDescent="0.25">
      <c r="I9" s="190"/>
      <c r="J9" s="190"/>
      <c r="K9" s="190"/>
      <c r="L9" s="190"/>
      <c r="M9" s="190"/>
      <c r="N9" s="190"/>
    </row>
    <row r="10" spans="1:14" ht="15" x14ac:dyDescent="0.25">
      <c r="I10" s="190"/>
      <c r="J10" s="190"/>
      <c r="K10" s="190"/>
      <c r="L10" s="190"/>
      <c r="M10" s="190"/>
      <c r="N10" s="190"/>
    </row>
    <row r="11" spans="1:14" ht="15" x14ac:dyDescent="0.25">
      <c r="I11" s="190"/>
      <c r="J11" s="260"/>
      <c r="K11" s="190"/>
      <c r="L11" s="190"/>
      <c r="M11" s="190"/>
      <c r="N11" s="190"/>
    </row>
    <row r="12" spans="1:14" ht="15" x14ac:dyDescent="0.25">
      <c r="I12" s="190"/>
      <c r="J12" s="260"/>
      <c r="K12" s="190"/>
      <c r="L12" s="190"/>
      <c r="M12" s="190"/>
      <c r="N12" s="190"/>
    </row>
    <row r="13" spans="1:14" ht="15" x14ac:dyDescent="0.25">
      <c r="I13" s="190"/>
      <c r="J13" s="190"/>
      <c r="K13" s="190"/>
      <c r="L13" s="190"/>
      <c r="M13" s="190"/>
      <c r="N13" s="190"/>
    </row>
    <row r="14" spans="1:14" ht="15" x14ac:dyDescent="0.25">
      <c r="I14" s="190"/>
      <c r="J14" s="190"/>
      <c r="K14" s="190"/>
      <c r="L14" s="190"/>
      <c r="M14" s="190"/>
      <c r="N14" s="190"/>
    </row>
    <row r="15" spans="1:14" ht="15" x14ac:dyDescent="0.25">
      <c r="I15" s="190"/>
      <c r="J15" s="190"/>
      <c r="K15" s="190"/>
      <c r="L15" s="190"/>
      <c r="M15" s="190"/>
      <c r="N15" s="190"/>
    </row>
    <row r="16" spans="1:14" ht="15" x14ac:dyDescent="0.25">
      <c r="I16" s="190"/>
      <c r="J16" s="190"/>
      <c r="K16" s="190"/>
      <c r="L16" s="190"/>
      <c r="M16" s="190"/>
      <c r="N16" s="190"/>
    </row>
    <row r="17" spans="7:11" ht="15" x14ac:dyDescent="0.25">
      <c r="I17" s="190"/>
      <c r="J17" s="190"/>
      <c r="K17" s="190"/>
    </row>
    <row r="18" spans="7:11" ht="15" x14ac:dyDescent="0.25">
      <c r="I18" s="190"/>
      <c r="J18" s="190"/>
      <c r="K18" s="190"/>
    </row>
    <row r="19" spans="7:11" ht="15" x14ac:dyDescent="0.25">
      <c r="I19" s="190"/>
      <c r="J19" s="190"/>
      <c r="K19" s="190"/>
    </row>
    <row r="20" spans="7:11" ht="15" x14ac:dyDescent="0.25">
      <c r="I20" s="190"/>
      <c r="J20" s="190"/>
      <c r="K20" s="190"/>
    </row>
    <row r="21" spans="7:11" ht="15" x14ac:dyDescent="0.25">
      <c r="I21" s="190"/>
      <c r="J21" s="190"/>
      <c r="K21" s="190"/>
    </row>
    <row r="22" spans="7:11" ht="15" x14ac:dyDescent="0.25">
      <c r="I22" s="190"/>
      <c r="J22" s="190"/>
      <c r="K22" s="190"/>
    </row>
    <row r="23" spans="7:11" ht="15" x14ac:dyDescent="0.25">
      <c r="I23" s="190"/>
      <c r="J23" s="190"/>
      <c r="K23" s="190"/>
    </row>
    <row r="24" spans="7:11" ht="15" x14ac:dyDescent="0.25">
      <c r="I24" s="190"/>
      <c r="J24" s="190"/>
      <c r="K24" s="190"/>
    </row>
    <row r="25" spans="7:11" ht="15" x14ac:dyDescent="0.25">
      <c r="I25" s="190"/>
      <c r="J25" s="190"/>
      <c r="K25" s="190"/>
    </row>
    <row r="26" spans="7:11" ht="15" x14ac:dyDescent="0.25">
      <c r="I26" s="190"/>
      <c r="J26" s="190"/>
      <c r="K26" s="190"/>
    </row>
    <row r="27" spans="7:11" ht="15" x14ac:dyDescent="0.25">
      <c r="I27" s="190"/>
      <c r="J27" s="190"/>
      <c r="K27" s="190"/>
    </row>
    <row r="28" spans="7:11" ht="15" x14ac:dyDescent="0.25">
      <c r="G28" s="15"/>
      <c r="I28" s="190"/>
      <c r="J28" s="190"/>
      <c r="K28" s="190"/>
    </row>
    <row r="29" spans="7:11" ht="15" x14ac:dyDescent="0.25">
      <c r="I29" s="190"/>
      <c r="J29" s="190"/>
      <c r="K29" s="190"/>
    </row>
    <row r="30" spans="7:11" ht="15" x14ac:dyDescent="0.25">
      <c r="I30" s="190"/>
      <c r="J30" s="190"/>
      <c r="K30" s="190"/>
    </row>
    <row r="31" spans="7:11" ht="15" x14ac:dyDescent="0.25">
      <c r="I31" s="190"/>
      <c r="J31" s="190"/>
      <c r="K31" s="190"/>
    </row>
    <row r="32" spans="7:11" ht="15" x14ac:dyDescent="0.25">
      <c r="I32" s="190"/>
      <c r="J32" s="190"/>
      <c r="K32" s="190"/>
    </row>
    <row r="33" spans="2:11" ht="15" x14ac:dyDescent="0.25">
      <c r="I33" s="190"/>
      <c r="J33" s="190"/>
      <c r="K33" s="190"/>
    </row>
    <row r="34" spans="2:11" ht="15" x14ac:dyDescent="0.25">
      <c r="I34" s="190"/>
      <c r="J34" s="190"/>
      <c r="K34" s="190"/>
    </row>
    <row r="35" spans="2:11" ht="15" x14ac:dyDescent="0.25">
      <c r="I35" s="190"/>
      <c r="J35" s="190"/>
      <c r="K35" s="190"/>
    </row>
    <row r="36" spans="2:11" ht="15" x14ac:dyDescent="0.25">
      <c r="B36" s="259" t="s">
        <v>146</v>
      </c>
      <c r="C36" s="259"/>
      <c r="D36" s="259"/>
      <c r="H36" s="259" t="s">
        <v>147</v>
      </c>
      <c r="I36" s="259"/>
      <c r="J36" s="259"/>
      <c r="K36" s="190"/>
    </row>
    <row r="37" spans="2:11" ht="15" x14ac:dyDescent="0.25">
      <c r="I37" s="190"/>
      <c r="J37" s="190"/>
      <c r="K37" s="190"/>
    </row>
    <row r="38" spans="2:11" ht="15" x14ac:dyDescent="0.25">
      <c r="I38" s="190"/>
      <c r="J38" s="190"/>
      <c r="K38" s="190"/>
    </row>
    <row r="39" spans="2:11" ht="15" x14ac:dyDescent="0.25">
      <c r="I39" s="190"/>
      <c r="J39" s="190"/>
      <c r="K39" s="190"/>
    </row>
  </sheetData>
  <mergeCells count="8">
    <mergeCell ref="B36:D36"/>
    <mergeCell ref="H36:J36"/>
    <mergeCell ref="J11:J12"/>
    <mergeCell ref="M2:N7"/>
    <mergeCell ref="B4:E4"/>
    <mergeCell ref="B5:E5"/>
    <mergeCell ref="A8:H8"/>
    <mergeCell ref="D6:H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1C69-F8B4-4B01-BE8E-1077D690D0CA}">
  <dimension ref="A1"/>
  <sheetViews>
    <sheetView workbookViewId="0">
      <selection activeCell="S19" sqref="S19"/>
    </sheetView>
  </sheetViews>
  <sheetFormatPr defaultColWidth="11.42578125" defaultRowHeight="12.75" x14ac:dyDescent="0.2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5"/>
  <dimension ref="A1:S42"/>
  <sheetViews>
    <sheetView showWhiteSpace="0" view="pageBreakPreview" zoomScale="85" zoomScaleNormal="100" zoomScaleSheetLayoutView="85" zoomScalePageLayoutView="85" workbookViewId="0">
      <selection activeCell="K22" sqref="K22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+'A1'!B356</f>
        <v>0</v>
      </c>
      <c r="L1" s="26"/>
      <c r="M1" s="254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+'A1'!B358</f>
        <v>0</v>
      </c>
      <c r="L2" s="26"/>
      <c r="M2" s="254"/>
      <c r="N2" s="150"/>
      <c r="O2" s="150"/>
      <c r="P2" s="150"/>
      <c r="Q2" s="150"/>
      <c r="R2" s="255"/>
      <c r="S2" s="255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114</v>
      </c>
      <c r="J3" s="100"/>
      <c r="K3" s="101">
        <f>+'A1'!B355</f>
        <v>0</v>
      </c>
      <c r="L3" s="26"/>
      <c r="M3" s="254"/>
      <c r="N3" s="150"/>
      <c r="O3" s="150"/>
      <c r="P3" s="150"/>
      <c r="Q3" s="150"/>
      <c r="R3" s="255"/>
      <c r="S3" s="255"/>
    </row>
    <row r="4" spans="1:19" ht="11.45" customHeight="1" x14ac:dyDescent="0.25">
      <c r="A4" s="93"/>
      <c r="B4" s="245"/>
      <c r="C4" s="245"/>
      <c r="D4" s="245"/>
      <c r="E4" s="245"/>
      <c r="F4" s="96"/>
      <c r="G4" s="96"/>
      <c r="H4" s="96"/>
      <c r="I4" s="105" t="s">
        <v>130</v>
      </c>
      <c r="J4" s="98"/>
      <c r="K4" s="98">
        <f>+'A1'!B354</f>
        <v>0</v>
      </c>
      <c r="L4" s="26"/>
      <c r="M4" s="254"/>
      <c r="N4" s="150"/>
      <c r="O4" s="150"/>
      <c r="P4" s="150"/>
      <c r="Q4" s="150"/>
      <c r="R4" s="255"/>
      <c r="S4" s="255"/>
    </row>
    <row r="5" spans="1:19" ht="11.45" customHeight="1" x14ac:dyDescent="0.25">
      <c r="A5" s="93"/>
      <c r="B5" s="166"/>
      <c r="C5" s="166"/>
      <c r="D5" s="166"/>
      <c r="E5" s="166"/>
      <c r="F5" s="96"/>
      <c r="G5" s="96"/>
      <c r="H5" s="96"/>
      <c r="I5" s="105" t="s">
        <v>116</v>
      </c>
      <c r="J5" s="98">
        <f>+'A1'!E358</f>
        <v>0</v>
      </c>
      <c r="K5" s="98">
        <f>+'A1'!E359</f>
        <v>0</v>
      </c>
      <c r="L5" s="26"/>
      <c r="M5" s="254"/>
      <c r="N5" s="150"/>
      <c r="O5" s="150"/>
      <c r="P5" s="150"/>
      <c r="Q5" s="150"/>
      <c r="R5" s="255"/>
      <c r="S5" s="255"/>
    </row>
    <row r="6" spans="1:19" ht="11.45" customHeight="1" x14ac:dyDescent="0.25">
      <c r="A6" s="93" t="s">
        <v>115</v>
      </c>
      <c r="B6" s="166" t="str">
        <f>+'A1'!B3</f>
        <v>Cable Aereo Potosí</v>
      </c>
      <c r="C6" s="166"/>
      <c r="D6" s="166"/>
      <c r="E6" s="166"/>
      <c r="F6" s="96"/>
      <c r="G6" s="96"/>
      <c r="H6" s="96"/>
      <c r="I6" s="105" t="s">
        <v>131</v>
      </c>
      <c r="J6" s="98">
        <f>+'A1'!E360</f>
        <v>0</v>
      </c>
      <c r="K6" s="98">
        <f>+'A1'!E361</f>
        <v>0</v>
      </c>
      <c r="L6" s="26"/>
      <c r="M6" s="254"/>
      <c r="N6" s="150"/>
      <c r="O6" s="150"/>
      <c r="P6" s="150"/>
      <c r="Q6" s="150"/>
      <c r="R6" s="255"/>
      <c r="S6" s="255"/>
    </row>
    <row r="7" spans="1:19" ht="11.45" customHeight="1" x14ac:dyDescent="0.25">
      <c r="A7" s="93" t="s">
        <v>117</v>
      </c>
      <c r="B7" s="166" t="str">
        <f>+'A1'!B6</f>
        <v>L01</v>
      </c>
      <c r="C7" s="166"/>
      <c r="D7" s="166"/>
      <c r="E7" s="166"/>
      <c r="F7" s="96"/>
      <c r="G7" s="96"/>
      <c r="H7" s="96"/>
      <c r="I7" s="99" t="s">
        <v>118</v>
      </c>
      <c r="J7" s="98">
        <f>+'A1'!E362</f>
        <v>0</v>
      </c>
      <c r="K7" s="98">
        <f>+'A1'!E363</f>
        <v>0</v>
      </c>
      <c r="L7" s="26"/>
      <c r="M7" s="254"/>
      <c r="N7" s="150"/>
      <c r="O7" s="150"/>
      <c r="P7" s="150"/>
      <c r="Q7" s="150"/>
      <c r="R7" s="255"/>
      <c r="S7" s="255"/>
    </row>
    <row r="8" spans="1:19" ht="1.5" customHeight="1" x14ac:dyDescent="0.25">
      <c r="A8" s="93"/>
      <c r="B8" s="166"/>
      <c r="C8" s="166"/>
      <c r="D8" s="166"/>
      <c r="E8" s="166"/>
      <c r="F8" s="96"/>
      <c r="G8" s="96"/>
      <c r="H8" s="96"/>
      <c r="I8" s="93"/>
      <c r="J8" s="98"/>
      <c r="K8" s="98"/>
      <c r="L8" s="26"/>
      <c r="M8" s="254"/>
      <c r="N8" s="150"/>
      <c r="O8" s="150"/>
      <c r="P8" s="150"/>
      <c r="Q8" s="150"/>
      <c r="R8" s="255"/>
      <c r="S8" s="255"/>
    </row>
    <row r="9" spans="1:19" ht="2.25" customHeight="1" x14ac:dyDescent="0.25">
      <c r="A9" s="95"/>
      <c r="B9" s="246"/>
      <c r="C9" s="246"/>
      <c r="D9" s="246"/>
      <c r="E9" s="246"/>
      <c r="F9" s="97"/>
      <c r="G9" s="97"/>
      <c r="H9" s="97"/>
      <c r="I9" s="95"/>
      <c r="J9" s="102"/>
      <c r="K9" s="102"/>
      <c r="L9" s="27"/>
      <c r="M9" s="254"/>
      <c r="N9" s="150"/>
      <c r="O9" s="150"/>
      <c r="P9" s="150"/>
      <c r="Q9" s="150"/>
      <c r="R9" s="255"/>
      <c r="S9" s="255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255"/>
      <c r="S10" s="255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50"/>
      <c r="N11" s="150"/>
      <c r="O11" s="150"/>
      <c r="P11" s="150"/>
      <c r="Q11" s="150"/>
      <c r="R11" s="255"/>
      <c r="S11" s="255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0"/>
  <dimension ref="A1:S42"/>
  <sheetViews>
    <sheetView showWhiteSpace="0" view="pageBreakPreview" zoomScale="70" zoomScaleNormal="100" zoomScaleSheetLayoutView="70" zoomScalePageLayoutView="85" workbookViewId="0">
      <selection activeCell="K24" sqref="K24"/>
    </sheetView>
  </sheetViews>
  <sheetFormatPr defaultColWidth="11.42578125" defaultRowHeight="12.75" x14ac:dyDescent="0.2"/>
  <cols>
    <col min="1" max="1" width="17.57031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+'A1'!B356</f>
        <v>0</v>
      </c>
      <c r="L1" s="26"/>
      <c r="M1" s="254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+'A1'!B358</f>
        <v>0</v>
      </c>
      <c r="L2" s="26"/>
      <c r="M2" s="254"/>
      <c r="N2" s="150"/>
      <c r="O2" s="150"/>
      <c r="P2" s="150"/>
      <c r="Q2" s="150"/>
      <c r="R2" s="255"/>
      <c r="S2" s="255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114</v>
      </c>
      <c r="J3" s="100"/>
      <c r="K3" s="101">
        <f>+'A1'!B355</f>
        <v>0</v>
      </c>
      <c r="L3" s="26"/>
      <c r="M3" s="254"/>
      <c r="N3" s="150"/>
      <c r="O3" s="150"/>
      <c r="P3" s="150"/>
      <c r="Q3" s="150"/>
      <c r="R3" s="255"/>
      <c r="S3" s="255"/>
    </row>
    <row r="4" spans="1:19" ht="11.45" customHeight="1" x14ac:dyDescent="0.25">
      <c r="A4" s="93"/>
      <c r="B4" s="245"/>
      <c r="C4" s="245"/>
      <c r="D4" s="245"/>
      <c r="E4" s="245"/>
      <c r="F4" s="96"/>
      <c r="G4" s="96"/>
      <c r="H4" s="96"/>
      <c r="I4" s="105" t="s">
        <v>130</v>
      </c>
      <c r="J4" s="98"/>
      <c r="K4" s="98">
        <f>+'A1'!B354</f>
        <v>0</v>
      </c>
      <c r="L4" s="26"/>
      <c r="M4" s="254"/>
      <c r="N4" s="150"/>
      <c r="O4" s="150"/>
      <c r="P4" s="150"/>
      <c r="Q4" s="150"/>
      <c r="R4" s="255"/>
      <c r="S4" s="255"/>
    </row>
    <row r="5" spans="1:19" ht="11.45" customHeight="1" x14ac:dyDescent="0.25">
      <c r="A5" s="93"/>
      <c r="B5" s="166"/>
      <c r="C5" s="166"/>
      <c r="D5" s="166"/>
      <c r="E5" s="166"/>
      <c r="F5" s="96"/>
      <c r="G5" s="96"/>
      <c r="H5" s="96"/>
      <c r="I5" s="105" t="s">
        <v>116</v>
      </c>
      <c r="J5" s="98">
        <f>+'A1'!E358</f>
        <v>0</v>
      </c>
      <c r="K5" s="98">
        <f>+'A1'!E359</f>
        <v>0</v>
      </c>
      <c r="L5" s="26"/>
      <c r="M5" s="254"/>
      <c r="N5" s="150"/>
      <c r="O5" s="150"/>
      <c r="P5" s="150"/>
      <c r="Q5" s="150"/>
      <c r="R5" s="255"/>
      <c r="S5" s="255"/>
    </row>
    <row r="6" spans="1:19" ht="11.45" customHeight="1" x14ac:dyDescent="0.25">
      <c r="A6" s="93" t="s">
        <v>115</v>
      </c>
      <c r="B6" s="166" t="str">
        <f>+'A1'!B3</f>
        <v>Cable Aereo Potosí</v>
      </c>
      <c r="C6" s="166"/>
      <c r="D6" s="166"/>
      <c r="E6" s="166"/>
      <c r="F6" s="96"/>
      <c r="G6" s="96"/>
      <c r="H6" s="96"/>
      <c r="I6" s="105" t="s">
        <v>131</v>
      </c>
      <c r="J6" s="98">
        <f>+'A1'!E360</f>
        <v>0</v>
      </c>
      <c r="K6" s="98">
        <f>+'A1'!E361</f>
        <v>0</v>
      </c>
      <c r="L6" s="26"/>
      <c r="M6" s="254"/>
      <c r="N6" s="150"/>
      <c r="O6" s="150"/>
      <c r="P6" s="150"/>
      <c r="Q6" s="150"/>
      <c r="R6" s="255"/>
      <c r="S6" s="255"/>
    </row>
    <row r="7" spans="1:19" ht="11.45" customHeight="1" x14ac:dyDescent="0.25">
      <c r="A7" s="93" t="s">
        <v>117</v>
      </c>
      <c r="B7" s="166" t="str">
        <f>+'A1'!B6</f>
        <v>L01</v>
      </c>
      <c r="C7" s="166"/>
      <c r="D7" s="166"/>
      <c r="E7" s="166"/>
      <c r="F7" s="96"/>
      <c r="G7" s="96"/>
      <c r="H7" s="96"/>
      <c r="I7" s="99" t="s">
        <v>118</v>
      </c>
      <c r="J7" s="98">
        <f>+'A1'!E362</f>
        <v>0</v>
      </c>
      <c r="K7" s="98">
        <f>+'A1'!E363</f>
        <v>0</v>
      </c>
      <c r="L7" s="26"/>
      <c r="M7" s="254"/>
      <c r="N7" s="150"/>
      <c r="O7" s="150"/>
      <c r="P7" s="150"/>
      <c r="Q7" s="150"/>
      <c r="R7" s="255"/>
      <c r="S7" s="255"/>
    </row>
    <row r="8" spans="1:19" ht="1.5" customHeight="1" x14ac:dyDescent="0.25">
      <c r="A8" s="93"/>
      <c r="B8" s="166"/>
      <c r="C8" s="166"/>
      <c r="D8" s="166"/>
      <c r="E8" s="166"/>
      <c r="F8" s="96"/>
      <c r="G8" s="96"/>
      <c r="H8" s="96"/>
      <c r="I8" s="93"/>
      <c r="J8" s="98"/>
      <c r="K8" s="98"/>
      <c r="L8" s="26"/>
      <c r="M8" s="254"/>
      <c r="N8" s="150"/>
      <c r="O8" s="150"/>
      <c r="P8" s="150"/>
      <c r="Q8" s="150"/>
      <c r="R8" s="255"/>
      <c r="S8" s="255"/>
    </row>
    <row r="9" spans="1:19" ht="2.25" customHeight="1" x14ac:dyDescent="0.25">
      <c r="A9" s="95"/>
      <c r="B9" s="246"/>
      <c r="C9" s="246"/>
      <c r="D9" s="246"/>
      <c r="E9" s="246"/>
      <c r="F9" s="97"/>
      <c r="G9" s="97"/>
      <c r="H9" s="97"/>
      <c r="I9" s="95"/>
      <c r="J9" s="102"/>
      <c r="K9" s="102"/>
      <c r="L9" s="27"/>
      <c r="M9" s="254"/>
      <c r="N9" s="150"/>
      <c r="O9" s="150"/>
      <c r="P9" s="150"/>
      <c r="Q9" s="150"/>
      <c r="R9" s="255"/>
      <c r="S9" s="255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255"/>
      <c r="S10" s="255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50"/>
      <c r="N11" s="150"/>
      <c r="O11" s="150"/>
      <c r="P11" s="150"/>
      <c r="Q11" s="150"/>
      <c r="R11" s="255"/>
      <c r="S11" s="255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B297E70D4CD747BEEDD1D4A2F19C15" ma:contentTypeVersion="20" ma:contentTypeDescription="Crear nuevo documento." ma:contentTypeScope="" ma:versionID="428483254377190a97b6f32ae6e4a0d0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c107a10dd0146670373552a966f14c32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  <SharedWithUsers xmlns="f23fb798-1e5f-4136-a5b2-f036c507fb57">
      <UserInfo>
        <DisplayName/>
        <AccountId xsi:nil="true"/>
        <AccountType/>
      </UserInfo>
    </SharedWithUsers>
    <MediaLengthInSeconds xmlns="cb2f1bcd-be84-416f-8e4c-579a87f02d7c" xsi:nil="true"/>
  </documentManagement>
</p:properties>
</file>

<file path=customXml/itemProps1.xml><?xml version="1.0" encoding="utf-8"?>
<ds:datastoreItem xmlns:ds="http://schemas.openxmlformats.org/officeDocument/2006/customXml" ds:itemID="{9DBCFE85-D6A1-4987-9547-869BAC53F5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68AFAAE-90A1-4F1A-BB80-3A1F05BCB4A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E190DF3-5F0A-4EBE-AB0D-232E2002A49E}">
  <ds:schemaRefs>
    <ds:schemaRef ds:uri="http://www.w3.org/XML/1998/namespace"/>
    <ds:schemaRef ds:uri="http://purl.org/dc/terms/"/>
    <ds:schemaRef ds:uri="http://purl.org/dc/dcmitype/"/>
    <ds:schemaRef ds:uri="http://purl.org/dc/elements/1.1/"/>
    <ds:schemaRef ds:uri="cb2f1bcd-be84-416f-8e4c-579a87f02d7c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f23fb798-1e5f-4136-a5b2-f036c507fb5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20</vt:i4>
      </vt:variant>
    </vt:vector>
  </HeadingPairs>
  <TitlesOfParts>
    <vt:vector size="44" baseType="lpstr">
      <vt:lpstr>A1</vt:lpstr>
      <vt:lpstr>Analisis </vt:lpstr>
      <vt:lpstr>Correlacion v,Vs</vt:lpstr>
      <vt:lpstr>A2</vt:lpstr>
      <vt:lpstr>A3</vt:lpstr>
      <vt:lpstr>A4</vt:lpstr>
      <vt:lpstr>Vs anterior</vt:lpstr>
      <vt:lpstr>Vs</vt:lpstr>
      <vt:lpstr>Módulos elásticos</vt:lpstr>
      <vt:lpstr>Espectro G01</vt:lpstr>
      <vt:lpstr>Espectro G06</vt:lpstr>
      <vt:lpstr>Espectro G12</vt:lpstr>
      <vt:lpstr>Espectro G18</vt:lpstr>
      <vt:lpstr>Espectro G24</vt:lpstr>
      <vt:lpstr>Inversión Linea G01</vt:lpstr>
      <vt:lpstr>Inversión Linea G06</vt:lpstr>
      <vt:lpstr>Inversión Linea G12</vt:lpstr>
      <vt:lpstr>Inversión Linea G18</vt:lpstr>
      <vt:lpstr>Inversión Linea G24</vt:lpstr>
      <vt:lpstr>Vp</vt:lpstr>
      <vt:lpstr>Fotos Linea</vt:lpstr>
      <vt:lpstr>Hoja1</vt:lpstr>
      <vt:lpstr>Inversion Pasivos</vt:lpstr>
      <vt:lpstr>Espectro PASIVO</vt:lpstr>
      <vt:lpstr>'A2'!modelOasis_1</vt:lpstr>
      <vt:lpstr>'A3'!modelOasis_1</vt:lpstr>
      <vt:lpstr>'A4'!modelOasis_1</vt:lpstr>
      <vt:lpstr>'Espectro G01'!Print_Area</vt:lpstr>
      <vt:lpstr>'Espectro G06'!Print_Area</vt:lpstr>
      <vt:lpstr>'Espectro G12'!Print_Area</vt:lpstr>
      <vt:lpstr>'Espectro G18'!Print_Area</vt:lpstr>
      <vt:lpstr>'Espectro G24'!Print_Area</vt:lpstr>
      <vt:lpstr>'Espectro PASIVO'!Print_Area</vt:lpstr>
      <vt:lpstr>'Fotos Linea'!Print_Area</vt:lpstr>
      <vt:lpstr>'Inversión Linea G01'!Print_Area</vt:lpstr>
      <vt:lpstr>'Inversión Linea G06'!Print_Area</vt:lpstr>
      <vt:lpstr>'Inversión Linea G12'!Print_Area</vt:lpstr>
      <vt:lpstr>'Inversión Linea G18'!Print_Area</vt:lpstr>
      <vt:lpstr>'Inversión Linea G24'!Print_Area</vt:lpstr>
      <vt:lpstr>'Inversion Pasivos'!Print_Area</vt:lpstr>
      <vt:lpstr>'Módulos elásticos'!Print_Area</vt:lpstr>
      <vt:lpstr>Vp!Print_Area</vt:lpstr>
      <vt:lpstr>Vs!Print_Area</vt:lpstr>
      <vt:lpstr>'Vs anterior'!Print_Area</vt:lpstr>
    </vt:vector>
  </TitlesOfParts>
  <Manager/>
  <Company>jeoprobe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CAMILO JIMENEZ</dc:creator>
  <cp:keywords/>
  <dc:description/>
  <cp:lastModifiedBy>Katerine Arias</cp:lastModifiedBy>
  <cp:revision/>
  <cp:lastPrinted>2024-11-21T22:28:04Z</cp:lastPrinted>
  <dcterms:created xsi:type="dcterms:W3CDTF">2009-02-09T22:02:25Z</dcterms:created>
  <dcterms:modified xsi:type="dcterms:W3CDTF">2024-11-29T17:27:02Z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  <property fmtid="{D5CDD505-2E9C-101B-9397-08002B2CF9AE}" pid="4" name="Order">
    <vt:r8>61141200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