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drawing5.xml" ContentType="application/vnd.openxmlformats-officedocument.drawing+xml"/>
  <Override PartName="/xl/drawings/vmlDrawing6.vml" ContentType="application/vnd.openxmlformats-officedocument.vmlDrawing"/>
  <Override PartName="/xl/drawings/drawing6.xml" ContentType="application/vnd.openxmlformats-officedocument.drawing+xml"/>
  <Override PartName="/xl/drawings/_rels/drawing6.xml.rels" ContentType="application/vnd.openxmlformats-package.relationships+xml"/>
  <Override PartName="/xl/drawings/vmlDrawing7.vml" ContentType="application/vnd.openxmlformats-officedocument.vmlDrawing"/>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omments1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sumen de exportación" sheetId="1" state="visible" r:id="rId3"/>
    <sheet name="Portada" sheetId="2" state="visible" r:id="rId4"/>
    <sheet name="Inversión" sheetId="3" state="visible" r:id="rId5"/>
    <sheet name="Financiación" sheetId="4" state="visible" r:id="rId6"/>
    <sheet name="Costes Fijos" sheetId="5" state="visible" r:id="rId7"/>
    <sheet name="Costes Marketing" sheetId="6" state="visible" r:id="rId8"/>
    <sheet name="Ventas" sheetId="7" state="visible" r:id="rId9"/>
    <sheet name="Costes variables" sheetId="8" state="visible" r:id="rId10"/>
    <sheet name="Resultados" sheetId="9" state="visible" r:id="rId11"/>
    <sheet name="Tesorería Año 1" sheetId="10" state="visible" r:id="rId12"/>
    <sheet name="Tesorería 3 años" sheetId="11" state="visible" r:id="rId13"/>
    <sheet name="Balance" sheetId="12" state="visible" r:id="rId14"/>
    <sheet name="Ratios" sheetId="13" state="visible" r:id="rId15"/>
  </sheets>
  <calcPr iterateCount="100" refMode="A1" iterate="false" iterateDelta="0.001"/>
  <extLst>
    <ext xmlns:loext="http://schemas.libreoffice.org/" uri="{7626C862-2A13-11E5-B345-FEFF819CDC9F}">
      <loext:extCalcPr stringRefSyntax="CalcA1ExcelA1"/>
    </ext>
  </extLst>
</workbook>
</file>

<file path=xl/comments13.xml><?xml version="1.0" encoding="utf-8"?>
<comments xmlns="http://schemas.openxmlformats.org/spreadsheetml/2006/main" xmlns:xdr="http://schemas.openxmlformats.org/drawingml/2006/spreadsheetDrawing">
  <authors>
    <author>Autoría desconocida</author>
  </authors>
  <commentList>
    <comment ref="B12" authorId="0">
      <text>
        <r>
          <rPr>
            <sz val="10"/>
            <rFont val="Arial"/>
            <family val="2"/>
          </rPr>
          <t xml:space="preserve">ehsc160141:
Resultados / Capitales propios invertidos</t>
        </r>
      </text>
    </comment>
    <comment ref="B13" authorId="0">
      <text>
        <r>
          <rPr>
            <sz val="10"/>
            <rFont val="Arial"/>
            <family val="2"/>
          </rPr>
          <t xml:space="preserve">ehsc160141:
Indica cómo el incremento de la deuda afecta a la rentabilidad del negocio. Para que la rentabilidad financiera aumente con el uso de la deuda, el resultado debe ser superior a 1.
Fórmula: Activo Total / Patrimonio Neto
</t>
        </r>
      </text>
    </comment>
    <comment ref="B14" authorId="0">
      <text>
        <r>
          <rPr>
            <sz val="10"/>
            <rFont val="Arial"/>
            <family val="2"/>
          </rPr>
          <t xml:space="preserve">ehsc160141:
Deudas del negocio / Pasivo Total
Es recomendable que su valor no supere el 0,5 en negocios con alto volumen de inversión.
</t>
        </r>
      </text>
    </comment>
    <comment ref="B15" authorId="0">
      <text>
        <r>
          <rPr>
            <sz val="10"/>
            <rFont val="Arial"/>
            <family val="2"/>
          </rPr>
          <t xml:space="preserve">Javier Santos:
Activo corriente / Pasivo corriente
Se recomiendan valores por encima de 1,25</t>
        </r>
      </text>
    </comment>
    <comment ref="B23" authorId="0">
      <text>
        <r>
          <rPr>
            <sz val="10"/>
            <rFont val="Arial"/>
            <family val="2"/>
          </rPr>
          <t xml:space="preserve">ehsc160141:
Resultado de explotación /Activo Total
</t>
        </r>
      </text>
    </comment>
    <comment ref="B24" authorId="0">
      <text>
        <r>
          <rPr>
            <sz val="10"/>
            <rFont val="Arial"/>
            <family val="2"/>
          </rPr>
          <t xml:space="preserve">ehsc160141:
Activo corriente - pasivo corriente.
Debe ser un valor positivo.
</t>
        </r>
      </text>
    </comment>
    <comment ref="B25" authorId="0">
      <text>
        <r>
          <rPr>
            <sz val="10"/>
            <rFont val="Arial"/>
            <family val="2"/>
          </rPr>
          <t xml:space="preserve">ehsc160141:
Resultado de explotación / Ventas.
Cuanto mayor sea, mejor.
</t>
        </r>
      </text>
    </comment>
    <comment ref="B26" authorId="0">
      <text>
        <r>
          <rPr>
            <sz val="10"/>
            <rFont val="Arial"/>
            <family val="2"/>
          </rPr>
          <t xml:space="preserve">Javier Santos:
Ventas / activo total
</t>
        </r>
      </text>
    </comment>
  </commentList>
</comments>
</file>

<file path=xl/comments3.xml><?xml version="1.0" encoding="utf-8"?>
<comments xmlns="http://schemas.openxmlformats.org/spreadsheetml/2006/main" xmlns:xdr="http://schemas.openxmlformats.org/drawingml/2006/spreadsheetDrawing">
  <authors>
    <author>Autoría desconocida</author>
  </authors>
  <commentList>
    <comment ref="B10" authorId="0">
      <text>
        <r>
          <rPr>
            <sz val="10"/>
            <rFont val="Arial"/>
            <family val="2"/>
          </rPr>
          <t xml:space="preserve">DINAMICA:
Solares de naturaleza urbana, fincas rústicas, otros terrenos no urbanos, minas y canteras.
</t>
        </r>
      </text>
    </comment>
    <comment ref="B11" authorId="0">
      <text>
        <r>
          <rPr>
            <sz val="10"/>
            <rFont val="Arial"/>
            <family val="2"/>
          </rPr>
          <t xml:space="preserve">DINAMICA:
Edificaciones en general cualquiera que sea su destino dentro de la actividad productiva de la empresa.
</t>
        </r>
      </text>
    </comment>
    <comment ref="B12" authorId="0">
      <text>
        <r>
          <rPr>
            <sz val="10"/>
            <rFont val="Arial"/>
            <family val="2"/>
          </rPr>
          <t xml:space="preserve">DINAMICA:
Conjunto de máquinas mediante las cuales se realiza la extracción o elaboración de los productos. Incluye elementos de transporte interno.
</t>
        </r>
      </text>
    </comment>
    <comment ref="B13" authorId="0">
      <text>
        <r>
          <rPr>
            <sz val="10"/>
            <rFont val="Arial"/>
            <family val="2"/>
          </rPr>
          <t xml:space="preserve">Javier Santos:
Conjunto de utensilios o herramientas, incluidos los moldes y plantillas.
</t>
        </r>
      </text>
    </comment>
    <comment ref="B14" authorId="0">
      <text>
        <r>
          <rPr>
            <sz val="10"/>
            <rFont val="Arial"/>
            <family val="2"/>
          </rPr>
          <t xml:space="preserve">Javier Santos:
Instalaciones de suministros, electricidad, calefacción, refrigeración, otras ...</t>
        </r>
      </text>
    </comment>
    <comment ref="B15" authorId="0">
      <text>
        <r>
          <rPr>
            <sz val="10"/>
            <rFont val="Arial"/>
            <family val="2"/>
          </rPr>
          <t xml:space="preserve">Javier Santos:
Muebles, elementos de decoración y equipos de oficina (salvo los informáticos)
</t>
        </r>
      </text>
    </comment>
    <comment ref="B16" authorId="0">
      <text>
        <r>
          <rPr>
            <sz val="10"/>
            <rFont val="Arial"/>
            <family val="2"/>
          </rPr>
          <t xml:space="preserve">Javier Santos:
Ordenadores, impresoras y demás equipamiento informático y electrónico.
</t>
        </r>
      </text>
    </comment>
    <comment ref="B17" authorId="0">
      <text>
        <r>
          <rPr>
            <sz val="10"/>
            <rFont val="Arial"/>
            <family val="2"/>
          </rPr>
          <t xml:space="preserve">Javier Santos:
Equipos de transporte de todo tipo para su uso en el exterior del negocio.
</t>
        </r>
      </text>
    </comment>
    <comment ref="B19" authorId="0">
      <text>
        <r>
          <rPr>
            <sz val="10"/>
            <rFont val="Arial"/>
            <family val="2"/>
          </rPr>
          <t xml:space="preserve">Javier Santos:
Gastos de procesos de investigación y desarrollo  (I+D) realizados para mejorar la capacidad del negocio
</t>
        </r>
      </text>
    </comment>
    <comment ref="B20" authorId="0">
      <text>
        <r>
          <rPr>
            <sz val="10"/>
            <rFont val="Arial"/>
            <family val="2"/>
          </rPr>
          <t xml:space="preserve">Javier Santos:
Software y desarrollo de páginas web 
</t>
        </r>
      </text>
    </comment>
    <comment ref="B21" authorId="0">
      <text>
        <r>
          <rPr>
            <sz val="10"/>
            <rFont val="Arial"/>
            <family val="2"/>
          </rPr>
          <t xml:space="preserve">Javier Santos:
Importe satisfecho por la propiedad o por el derecho al uso o a la concesión del uso de las distintas manifestaciones de la propiedad industrial, incluidas patentes y marcas.
</t>
        </r>
      </text>
    </comment>
    <comment ref="B22" authorId="0">
      <text>
        <r>
          <rPr>
            <sz val="10"/>
            <rFont val="Arial"/>
            <family val="2"/>
          </rPr>
          <t xml:space="preserve">Javier Santos:
Importe satisfecho por los derechos de arrendamiento de locales.</t>
        </r>
      </text>
    </comment>
    <comment ref="B23" authorId="0">
      <text>
        <r>
          <rPr>
            <sz val="10"/>
            <rFont val="Arial"/>
            <family val="2"/>
          </rPr>
          <t xml:space="preserve">Javier Santos:
Cantidades pagadas a cuenta por el alquiler de un local, oficina o nave o por un contrato de suministro.
</t>
        </r>
      </text>
    </comment>
    <comment ref="B25" authorId="0">
      <text>
        <r>
          <rPr>
            <sz val="10"/>
            <rFont val="Arial"/>
            <family val="2"/>
          </rPr>
          <t xml:space="preserve">Javier Santos:
Stock de materias primas o mercancías necesarias para fabricar o prestar el servicio (ej- stock inicial de los comercios). </t>
        </r>
      </text>
    </comment>
    <comment ref="B26" authorId="0">
      <text>
        <r>
          <rPr>
            <sz val="10"/>
            <rFont val="Arial"/>
            <family val="2"/>
          </rPr>
          <t xml:space="preserve">Javier Santos:
Dinero que se guarda para hacer frente a los pagos de los primeros meses, hasta que las ventas permitan cubrir los gastos del mes.</t>
        </r>
      </text>
    </comment>
    <comment ref="B30" authorId="0">
      <text>
        <r>
          <rPr>
            <sz val="10"/>
            <rFont val="Arial"/>
            <family val="2"/>
          </rPr>
          <t xml:space="preserve">Un usuario de Microsoft Office satisfecho:
Gastos relacionados con la constitución legal del negocio: tasas notariales, impuestos, registro mercantil, licencias, permisos y asesoramiento especializado.</t>
        </r>
      </text>
    </comment>
    <comment ref="B31" authorId="0">
      <text>
        <r>
          <rPr>
            <sz val="10"/>
            <rFont val="Arial"/>
            <family val="2"/>
          </rPr>
          <t xml:space="preserve">Un usuario de Microsoft Office satisfecho:
Otros gastos necesarios previos al inicio de la actividad: publicidad de lanzamiento, estudios de mercado, plan de negocio, desplazamientos, formación,  comisión apertura préstamos, altas de contratos de suministros, etc.</t>
        </r>
      </text>
    </comment>
  </commentList>
</comments>
</file>

<file path=xl/comments4.xml><?xml version="1.0" encoding="utf-8"?>
<comments xmlns="http://schemas.openxmlformats.org/spreadsheetml/2006/main" xmlns:xdr="http://schemas.openxmlformats.org/drawingml/2006/spreadsheetDrawing">
  <authors>
    <author>Autoría desconocida</author>
  </authors>
  <commentList>
    <comment ref="D12" authorId="0">
      <text>
        <r>
          <rPr>
            <sz val="10"/>
            <rFont val="Arial"/>
            <family val="2"/>
          </rPr>
          <t xml:space="preserve">Javier Santos:
Aportaciones en dinero o en especie del autónomo y sus socios
</t>
        </r>
      </text>
    </comment>
    <comment ref="D13" authorId="0">
      <text>
        <r>
          <rPr>
            <sz val="10"/>
            <rFont val="Arial"/>
            <family val="2"/>
          </rPr>
          <t xml:space="preserve">Javier Santos:
Cantidades a fondo perdido concedidas por las Administraciones para reforzar la marcha del negocio
</t>
        </r>
      </text>
    </comment>
    <comment ref="D14" authorId="0">
      <text>
        <r>
          <rPr>
            <sz val="10"/>
            <rFont val="Arial"/>
            <family val="2"/>
          </rPr>
          <t xml:space="preserve">Javier Santos:
Cantidades prestadas por los bancos con periodo de devolución menor a un año, generalmente bajo la fórmula de pólizas de crédito.
</t>
        </r>
      </text>
    </comment>
    <comment ref="D15" authorId="0">
      <text>
        <r>
          <rPr>
            <sz val="10"/>
            <rFont val="Arial"/>
            <family val="2"/>
          </rPr>
          <t xml:space="preserve">Javier Santos:
Préstamos a largo plazo con entidades de crédito 
</t>
        </r>
      </text>
    </comment>
    <comment ref="D16" authorId="0">
      <text>
        <r>
          <rPr>
            <sz val="10"/>
            <rFont val="Arial"/>
            <family val="2"/>
          </rPr>
          <t xml:space="preserve">Javier Santos:
Préstamos de socios capitalistas, particulares o business angels.
</t>
        </r>
      </text>
    </comment>
    <comment ref="D17" authorId="0">
      <text>
        <r>
          <rPr>
            <sz val="10"/>
            <rFont val="Arial"/>
            <family val="2"/>
          </rPr>
          <t xml:space="preserve">Javier Santos:
Aplazamiento en los pagos y otra financiación a corto plazo
</t>
        </r>
      </text>
    </comment>
  </commentList>
</comments>
</file>

<file path=xl/comments5.xml><?xml version="1.0" encoding="utf-8"?>
<comments xmlns="http://schemas.openxmlformats.org/spreadsheetml/2006/main" xmlns:xdr="http://schemas.openxmlformats.org/drawingml/2006/spreadsheetDrawing">
  <authors>
    <author>Autoría desconocida</author>
  </authors>
  <commentList>
    <comment ref="B14" authorId="0">
      <text>
        <r>
          <rPr>
            <sz val="10"/>
            <rFont val="Arial"/>
            <family val="2"/>
          </rPr>
          <t xml:space="preserve">Un usuario de Microsoft Office satisfecho:
Retribución propia del autónomo, equivalente al mínimo necesario para poder vivir. Se completará con el beneficio del negocio.
</t>
        </r>
      </text>
    </comment>
    <comment ref="B15" authorId="0">
      <text>
        <r>
          <rPr>
            <sz val="10"/>
            <rFont val="Arial"/>
            <family val="2"/>
          </rPr>
          <t xml:space="preserve">*:
Cuota de autónomos (Seguridad Social)
</t>
        </r>
      </text>
    </comment>
    <comment ref="B16" authorId="0">
      <text>
        <r>
          <rPr>
            <sz val="10"/>
            <rFont val="Arial"/>
            <family val="2"/>
          </rPr>
          <t xml:space="preserve">Javier Santos:
Trabajos encargados a otras empresas como la limpieza, la seguridad o la realización de parte del proceso productivo (subcontratas).
</t>
        </r>
      </text>
    </comment>
    <comment ref="B17" authorId="0">
      <text>
        <r>
          <rPr>
            <sz val="10"/>
            <rFont val="Arial"/>
            <family val="2"/>
          </rPr>
          <t xml:space="preserve">Un usuario de Microsoft Office satisfecho:
Coste de los profesionales por servicios prestados a la empresa. Comprende honorarios de abogados, economistas, auditores, notarios ...</t>
        </r>
      </text>
    </comment>
    <comment ref="B18" authorId="0">
      <text>
        <r>
          <rPr>
            <sz val="10"/>
            <rFont val="Arial"/>
            <family val="2"/>
          </rPr>
          <t xml:space="preserve">Un usuario de Microsoft Office satisfecho:
Alquiler de locales, naves, oficinas, almacenes u otros elementos, más cánones por franquicias, concesiones, u otros elementos de propiedad industrial
</t>
        </r>
      </text>
    </comment>
    <comment ref="B19" authorId="0">
      <text>
        <r>
          <rPr>
            <sz val="10"/>
            <rFont val="Arial"/>
            <family val="2"/>
          </rPr>
          <t xml:space="preserve">Un usuario de Microsoft Office satisfecho:
Gastos por consumo de agua, gas, luz, teléfono y cualquier otro abastecimiento no almacenable</t>
        </r>
      </text>
    </comment>
    <comment ref="B20" authorId="0">
      <text>
        <r>
          <rPr>
            <sz val="10"/>
            <rFont val="Arial"/>
            <family val="2"/>
          </rPr>
          <t xml:space="preserve">Un usuario de Microsoft Office satisfecho:
Gastos de publicidad, propaganda y relaciones públicas realizados para dar a conocer y promocionar la empresa y sus productos y servicios.</t>
        </r>
      </text>
    </comment>
    <comment ref="B21" authorId="0">
      <text>
        <r>
          <rPr>
            <sz val="10"/>
            <rFont val="Arial"/>
            <family val="2"/>
          </rPr>
          <t xml:space="preserve">Un usuario de Microsoft Office satisfecho:
Gastos derivados de la conservación del inmovilizado material: vehículos, ordenadores, instalaciones, locales, maquinaria, etc.</t>
        </r>
      </text>
    </comment>
    <comment ref="B22" authorId="0">
      <text>
        <r>
          <rPr>
            <sz val="10"/>
            <rFont val="Arial"/>
            <family val="2"/>
          </rPr>
          <t xml:space="preserve">Un usuario de Microsoft Office satisfecho:
Otros gastos y servicios: material de oficina, fotocopias, viajes, libros, formación, material de limpieza, varios ...</t>
        </r>
      </text>
    </comment>
    <comment ref="B23" authorId="0">
      <text>
        <r>
          <rPr>
            <sz val="10"/>
            <rFont val="Arial"/>
            <family val="2"/>
          </rPr>
          <t xml:space="preserve">Un usuario de Microsoft Office satisfecho:
Impuesto de circulación, IBI, tasa de basuras y otros impuestos municipales o no estatales.
Calcula la media mensual que suponen.
</t>
        </r>
      </text>
    </comment>
    <comment ref="B24" authorId="0">
      <text>
        <r>
          <rPr>
            <sz val="10"/>
            <rFont val="Arial"/>
            <family val="2"/>
          </rPr>
          <t xml:space="preserve">Un usuario de Microsoft Office satisfecho:
Seguros de vehículos, locales, responsabilidad civil  u otros. Calcula la media mensual que suponen.</t>
        </r>
      </text>
    </comment>
    <comment ref="S31" authorId="0">
      <text>
        <r>
          <rPr>
            <sz val="10"/>
            <rFont val="Arial"/>
            <family val="2"/>
          </rPr>
          <t xml:space="preserve">DINAMICA:
Incluye parte proporcional de pagas extra
</t>
        </r>
      </text>
    </comment>
  </commentList>
</comments>
</file>

<file path=xl/comments6.xml><?xml version="1.0" encoding="utf-8"?>
<comments xmlns="http://schemas.openxmlformats.org/spreadsheetml/2006/main" xmlns:xdr="http://schemas.openxmlformats.org/drawingml/2006/spreadsheetDrawing">
  <authors>
    <author>Autoría desconocida</author>
  </authors>
  <commentList>
    <comment ref="B14" authorId="0">
      <text>
        <r>
          <rPr>
            <sz val="10"/>
            <rFont val="Arial"/>
            <family val="2"/>
          </rPr>
          <t xml:space="preserve">*:
Coste del mantenimiento de la página web y el blog (servidores, dominios, desarrolladores, plugins) así como de la generación de contenidos (posts, videos, infografías, etc.)</t>
        </r>
      </text>
    </comment>
    <comment ref="B15" authorId="0">
      <text>
        <r>
          <rPr>
            <sz val="10"/>
            <rFont val="Arial"/>
            <family val="2"/>
          </rPr>
          <t xml:space="preserve">Javier Santos:
Publicidad pagada en Google Adwords, Facebook Ads, Twitter Ads, Linkedin o en otros buscadores o redes sociales, Coste de especialistas en gestión de campañas SEM y SMM
</t>
        </r>
      </text>
    </comment>
    <comment ref="B16" authorId="0">
      <text>
        <r>
          <rPr>
            <sz val="10"/>
            <rFont val="Arial"/>
            <family val="2"/>
          </rPr>
          <t xml:space="preserve">Un usuario de Microsoft Office satisfecho:
Coste de profesionales SEO especializados, generación de contenidos y linkbuilding</t>
        </r>
      </text>
    </comment>
    <comment ref="B17" authorId="0">
      <text>
        <r>
          <rPr>
            <sz val="10"/>
            <rFont val="Arial"/>
            <family val="2"/>
          </rPr>
          <t xml:space="preserve">Un usuario de Microsoft Office satisfecho:
Coste de la plataforma de envíos, coste de profesionales externos especializados
</t>
        </r>
      </text>
    </comment>
    <comment ref="B18" authorId="0">
      <text>
        <r>
          <rPr>
            <sz val="10"/>
            <rFont val="Arial"/>
            <family val="2"/>
          </rPr>
          <t xml:space="preserve">Javier:
Campañas de publicidad mediante banners en páginas de terceros
</t>
        </r>
      </text>
    </comment>
    <comment ref="B19" authorId="0">
      <text>
        <r>
          <rPr>
            <sz val="10"/>
            <rFont val="Arial"/>
            <family val="2"/>
          </rPr>
          <t xml:space="preserve">Un usuario de Microsoft Office satisfecho:
Costes fijos en plataformas de afiliación o cuponeo.
Si se trata de un % de ventas, es mejor que introduzcas el dato en la hoja "Costes variables"</t>
        </r>
      </text>
    </comment>
    <comment ref="B21" authorId="0">
      <text>
        <r>
          <rPr>
            <sz val="10"/>
            <rFont val="Arial"/>
            <family val="2"/>
          </rPr>
          <t xml:space="preserve">Un usuario de Microsoft Office satisfecho:
Publicación de anuncios en radio, revistas, periódicos …
</t>
        </r>
      </text>
    </comment>
    <comment ref="B22" authorId="0">
      <text>
        <r>
          <rPr>
            <sz val="10"/>
            <rFont val="Arial"/>
            <family val="2"/>
          </rPr>
          <t xml:space="preserve">Un usuario de Microsoft Office satisfecho:
Anuncios en mobiliario urbano y en elementos y cartelería en puntos de venta o en el propio establecimiento</t>
        </r>
      </text>
    </comment>
    <comment ref="B23" authorId="0">
      <text>
        <r>
          <rPr>
            <sz val="10"/>
            <rFont val="Arial"/>
            <family val="2"/>
          </rPr>
          <t xml:space="preserve">Un usuario de Microsoft Office satisfecho:
Coste de stands, decoración, material promocional, azafatas y otros en Ferías, eventos y congresos.
</t>
        </r>
      </text>
    </comment>
    <comment ref="B24" authorId="0">
      <text>
        <r>
          <rPr>
            <sz val="10"/>
            <rFont val="Arial"/>
            <family val="2"/>
          </rPr>
          <t xml:space="preserve">Javier:
Costes de diseño e impresión de catálogos, folletos y tarjetas de visita</t>
        </r>
      </text>
    </comment>
    <comment ref="B25" authorId="0">
      <text>
        <r>
          <rPr>
            <sz val="10"/>
            <rFont val="Arial"/>
            <family val="2"/>
          </rPr>
          <t xml:space="preserve">Javier:
Costes de diseño, impresión y reparto de flyers y material para buzoneo</t>
        </r>
      </text>
    </comment>
    <comment ref="B26" authorId="0">
      <text>
        <r>
          <rPr>
            <sz val="10"/>
            <rFont val="Arial"/>
            <family val="2"/>
          </rPr>
          <t xml:space="preserve">Javier:
Coste del diseño y obtención de productos de merchandising: material de papelería, bolsas, regalos, etc
</t>
        </r>
      </text>
    </comment>
    <comment ref="B27" authorId="0">
      <text>
        <r>
          <rPr>
            <sz val="10"/>
            <rFont val="Arial"/>
            <family val="2"/>
          </rPr>
          <t xml:space="preserve">Javier:
Coste del patrocinio de: webs, eventos y publicaciones culturales, equipos deportivos, etc
</t>
        </r>
      </text>
    </comment>
    <comment ref="B28" authorId="0">
      <text>
        <r>
          <rPr>
            <sz val="10"/>
            <rFont val="Arial"/>
            <family val="2"/>
          </rPr>
          <t xml:space="preserve">Un usuario de Microsoft Office satisfecho:
Coste de productos de muestra, ofrecidos como regalo o en promoción, así como otros costes asociados a promociones o sorteos
</t>
        </r>
      </text>
    </comment>
  </commentList>
</comments>
</file>

<file path=xl/comments7.xml><?xml version="1.0" encoding="utf-8"?>
<comments xmlns="http://schemas.openxmlformats.org/spreadsheetml/2006/main" xmlns:xdr="http://schemas.openxmlformats.org/drawingml/2006/spreadsheetDrawing">
  <authors>
    <author>Autoría desconocida</author>
  </authors>
  <commentList>
    <comment ref="B16" authorId="0">
      <text>
        <r>
          <rPr>
            <sz val="10"/>
            <rFont val="Arial"/>
            <family val="2"/>
          </rPr>
          <t xml:space="preserve">*:
Introduce el nombre de tus productos más relevantes. En comercios o negocios con muchas referencias indica cuáles son las líneas de producto o servicio tipo
</t>
        </r>
      </text>
    </comment>
    <comment ref="B22" authorId="0">
      <text>
        <r>
          <rPr>
            <sz val="10"/>
            <rFont val="Arial"/>
            <family val="2"/>
          </rPr>
          <t xml:space="preserve">*:
Cantidades ingresadas por la venta del producto o la prestación del servicio.
</t>
        </r>
      </text>
    </comment>
    <comment ref="I22" authorId="0">
      <text>
        <r>
          <rPr>
            <sz val="10"/>
            <rFont val="Arial"/>
            <family val="2"/>
          </rPr>
          <t xml:space="preserve">*:
Cantidades ingresadas por la venta del producto o la prestación del servicio.
</t>
        </r>
      </text>
    </comment>
    <comment ref="J19" authorId="0">
      <text>
        <r>
          <rPr>
            <sz val="10"/>
            <rFont val="Arial"/>
            <family val="2"/>
          </rPr>
          <t xml:space="preserve">ehsc160141:
Número de días que por término medio tardamos en cobrar de nuestros clientes.</t>
        </r>
      </text>
    </comment>
  </commentList>
</comments>
</file>

<file path=xl/comments8.xml><?xml version="1.0" encoding="utf-8"?>
<comments xmlns="http://schemas.openxmlformats.org/spreadsheetml/2006/main" xmlns:xdr="http://schemas.openxmlformats.org/drawingml/2006/spreadsheetDrawing">
  <authors>
    <author>Autoría desconocida</author>
  </authors>
  <commentList>
    <comment ref="B14" authorId="0">
      <text>
        <r>
          <rPr>
            <sz val="10"/>
            <rFont val="Arial"/>
            <family val="2"/>
          </rPr>
          <t xml:space="preserve">*:
Cantidades ingresadas por la venta del producto o la prestación del servicio.
</t>
        </r>
      </text>
    </comment>
    <comment ref="B15" authorId="0">
      <text>
        <r>
          <rPr>
            <sz val="10"/>
            <rFont val="Arial"/>
            <family val="2"/>
          </rPr>
          <t xml:space="preserve">*:
Introduce el nombre de tus productos más relevantes. En comercios o negocios con muchas referencias indica cuáles son las líneas de producto o servicio tipo
</t>
        </r>
      </text>
    </comment>
    <comment ref="B21" authorId="0">
      <text>
        <r>
          <rPr>
            <sz val="10"/>
            <rFont val="Arial"/>
            <family val="2"/>
          </rPr>
          <t xml:space="preserve">*:
Cantidades ingresadas por la venta del producto o la prestación del servicio.
</t>
        </r>
      </text>
    </comment>
    <comment ref="C15" authorId="0">
      <text>
        <r>
          <rPr>
            <sz val="10"/>
            <rFont val="Arial"/>
            <family val="2"/>
          </rPr>
          <t xml:space="preserve">Javier Santos:
Coste de la mercancía vendida (comercio) y /o de la materia prima incorporada (hostelería, artesanía, fabricación) en % sobre el precio de venta.
</t>
        </r>
      </text>
    </comment>
    <comment ref="D15" authorId="0">
      <text>
        <r>
          <rPr>
            <sz val="10"/>
            <rFont val="Arial"/>
            <family val="2"/>
          </rPr>
          <t xml:space="preserve">Javier Santos:
Costes de fabricación que sólo se producen si hay una venta
</t>
        </r>
      </text>
    </comment>
    <comment ref="E15" authorId="0">
      <text>
        <r>
          <rPr>
            <sz val="10"/>
            <rFont val="Arial"/>
            <family val="2"/>
          </rPr>
          <t xml:space="preserve">Javier Santos:
Coste de entrega del producto vendido
</t>
        </r>
      </text>
    </comment>
    <comment ref="F15" authorId="0">
      <text>
        <r>
          <rPr>
            <sz val="10"/>
            <rFont val="Arial"/>
            <family val="2"/>
          </rPr>
          <t xml:space="preserve">Javier Santos:
Comisiones pagadas a agentes comerciales, intermediarios, plataformas de afiliación o cuponeo y agencias de viajes por producto vendido o lead captado
</t>
        </r>
      </text>
    </comment>
    <comment ref="G15" authorId="0">
      <text>
        <r>
          <rPr>
            <sz val="10"/>
            <rFont val="Arial"/>
            <family val="2"/>
          </rPr>
          <t xml:space="preserve">Javier Santos:
Comisiones pagadas a los bancos por el cobro con tarjetas o por conceder aplazamientos en los pagos.
</t>
        </r>
      </text>
    </comment>
    <comment ref="H15" authorId="0">
      <text>
        <r>
          <rPr>
            <sz val="10"/>
            <rFont val="Arial"/>
            <family val="2"/>
          </rPr>
          <t xml:space="preserve">Javier Santos:
Producto que se pierde por deterioro, robo, imperfecciones, etc.
</t>
        </r>
      </text>
    </comment>
    <comment ref="I15" authorId="0">
      <text>
        <r>
          <rPr>
            <sz val="10"/>
            <rFont val="Arial"/>
            <family val="2"/>
          </rPr>
          <t xml:space="preserve">Javier Santos:
Otros costes variables: contratación dep ersonal en función de ventas, etc.
</t>
        </r>
      </text>
    </comment>
    <comment ref="L16" authorId="0">
      <text>
        <r>
          <rPr>
            <sz val="10"/>
            <rFont val="Arial"/>
            <family val="2"/>
          </rPr>
          <t xml:space="preserve">ehsc160141:
Número de días que por término medio tardamos en cobrar de nuestros clientes.</t>
        </r>
      </text>
    </comment>
  </commentList>
</comments>
</file>

<file path=xl/sharedStrings.xml><?xml version="1.0" encoding="utf-8"?>
<sst xmlns="http://schemas.openxmlformats.org/spreadsheetml/2006/main" count="504" uniqueCount="304">
  <si>
    <t xml:space="preserve">Este documento se ha exportado desde Numbers. Cada tabla se ha convertido en una hoja de cálculo de Excel. Los demás objetos de las hojas de Numbers se han colocado en distintas hojas de cálculo. Recuerda que el cálculo de fórmulas puede ser diferente en Excel.</t>
  </si>
  <si>
    <t xml:space="preserve">Nombre de hoja de Numbers</t>
  </si>
  <si>
    <t xml:space="preserve">Nombre de tabla de Numbers</t>
  </si>
  <si>
    <t xml:space="preserve">Nombre de hoja de cálculo de Excel</t>
  </si>
  <si>
    <t xml:space="preserve">Portada</t>
  </si>
  <si>
    <t xml:space="preserve">Tabla 1</t>
  </si>
  <si>
    <t xml:space="preserve">Inversión</t>
  </si>
  <si>
    <t xml:space="preserve">Financiación</t>
  </si>
  <si>
    <t xml:space="preserve">Costes Fijos</t>
  </si>
  <si>
    <t xml:space="preserve">Costes Marketing</t>
  </si>
  <si>
    <t xml:space="preserve">Ventas</t>
  </si>
  <si>
    <t xml:space="preserve">Costes variables</t>
  </si>
  <si>
    <t xml:space="preserve">Resultados</t>
  </si>
  <si>
    <t xml:space="preserve">Tesorería Año 1</t>
  </si>
  <si>
    <t xml:space="preserve">Tesorería 3 años</t>
  </si>
  <si>
    <t xml:space="preserve">Balance</t>
  </si>
  <si>
    <t xml:space="preserve">Ratios</t>
  </si>
  <si>
    <t xml:space="preserve">HERRAMIENTA DE CALCULO DE LA VIABILIDAD</t>
  </si>
  <si>
    <t xml:space="preserve">ECONOMICA Y FINANCIERA DE PROYECTOS DE NEGOCIO</t>
  </si>
  <si>
    <t xml:space="preserve">INDICE DE LA HERRAMIENTA:</t>
  </si>
  <si>
    <t xml:space="preserve">INTRODUCCION DE DATOS</t>
  </si>
  <si>
    <t xml:space="preserve">IDENTIFICACION DEL EMPRENDEDOR</t>
  </si>
  <si>
    <t xml:space="preserve">Apellidos y Nombre:</t>
  </si>
  <si>
    <t xml:space="preserve">Pedro Juan Fernández Callejas</t>
  </si>
  <si>
    <t xml:space="preserve">CALCULO DE LA VIABILIDAD</t>
  </si>
  <si>
    <t xml:space="preserve">DNI</t>
  </si>
  <si>
    <t xml:space="preserve">77599891F</t>
  </si>
  <si>
    <t xml:space="preserve">Domicilio Fiscal</t>
  </si>
  <si>
    <t xml:space="preserve">Calle Cª de Yecla Nº10 Puerta 5</t>
  </si>
  <si>
    <t xml:space="preserve">Tesorería</t>
  </si>
  <si>
    <t xml:space="preserve">Municipio y Cód. postal</t>
  </si>
  <si>
    <t xml:space="preserve">03650 Pinoso</t>
  </si>
  <si>
    <t xml:space="preserve">Teléfono</t>
  </si>
  <si>
    <t xml:space="preserve">IDENTIFICACION DEL PROYECTO</t>
  </si>
  <si>
    <t xml:space="preserve">Nombre</t>
  </si>
  <si>
    <t xml:space="preserve">NapaKa</t>
  </si>
  <si>
    <t xml:space="preserve">INVERSIONES</t>
  </si>
  <si>
    <t xml:space="preserve">Previo inicio</t>
  </si>
  <si>
    <t xml:space="preserve">AÑO 1</t>
  </si>
  <si>
    <t xml:space="preserve">AÑO 2</t>
  </si>
  <si>
    <t xml:space="preserve">AÑO 3</t>
  </si>
  <si>
    <t xml:space="preserve">Amortización</t>
  </si>
  <si>
    <t xml:space="preserve">Inmovilizado Material</t>
  </si>
  <si>
    <t xml:space="preserve">anual (%)</t>
  </si>
  <si>
    <t xml:space="preserve">AÑO 1 (€)</t>
  </si>
  <si>
    <t xml:space="preserve">AÑO 2 (€)</t>
  </si>
  <si>
    <t xml:space="preserve">AÑO 3 (€)</t>
  </si>
  <si>
    <t xml:space="preserve">Terrenos y bienes naturales</t>
  </si>
  <si>
    <t xml:space="preserve">Construcciones</t>
  </si>
  <si>
    <t xml:space="preserve">Maquinaria</t>
  </si>
  <si>
    <t xml:space="preserve">Utillaje y herramienta</t>
  </si>
  <si>
    <t xml:space="preserve">Otras instalaciones</t>
  </si>
  <si>
    <t xml:space="preserve">Mobiliario</t>
  </si>
  <si>
    <t xml:space="preserve">Equipos para proceso de información</t>
  </si>
  <si>
    <t xml:space="preserve">Elementos de transporte</t>
  </si>
  <si>
    <t xml:space="preserve">Inmovilizado Intangible</t>
  </si>
  <si>
    <t xml:space="preserve">Gastos de investigación y desarrollo</t>
  </si>
  <si>
    <t xml:space="preserve">Aplicaciones informáticas</t>
  </si>
  <si>
    <t xml:space="preserve">Propiedad industrial</t>
  </si>
  <si>
    <t xml:space="preserve">Derechos de traspaso</t>
  </si>
  <si>
    <t xml:space="preserve">Depósitos y fianzas</t>
  </si>
  <si>
    <t xml:space="preserve">Circulante</t>
  </si>
  <si>
    <t xml:space="preserve">Total</t>
  </si>
  <si>
    <t xml:space="preserve">Existencias</t>
  </si>
  <si>
    <t xml:space="preserve">Provisión de fondos (efectivo)</t>
  </si>
  <si>
    <t xml:space="preserve">GASTOS DE ESTABLECIMIENTO</t>
  </si>
  <si>
    <t xml:space="preserve">Constitución</t>
  </si>
  <si>
    <t xml:space="preserve">Puesta en marcha</t>
  </si>
  <si>
    <t xml:space="preserve">INVERSION TOTAL</t>
  </si>
  <si>
    <t xml:space="preserve">FINANCIACION</t>
  </si>
  <si>
    <t xml:space="preserve">CANTIDAD A FINANCIAR</t>
  </si>
  <si>
    <t xml:space="preserve">FINANCIACIÓN</t>
  </si>
  <si>
    <t xml:space="preserve">REPARTO BENEFICIOS</t>
  </si>
  <si>
    <t xml:space="preserve">Capital aportado por los socios</t>
  </si>
  <si>
    <t xml:space="preserve">% del beneficio a reinvertir en el negocio</t>
  </si>
  <si>
    <t xml:space="preserve">Subvenciones</t>
  </si>
  <si>
    <t xml:space="preserve">% del beneficio que se queda el autónomo</t>
  </si>
  <si>
    <t xml:space="preserve">Pólizas de crédito</t>
  </si>
  <si>
    <t xml:space="preserve">Prestamo/crédito a largo plazo</t>
  </si>
  <si>
    <t xml:space="preserve">Préstamos personales</t>
  </si>
  <si>
    <t xml:space="preserve">Otra</t>
  </si>
  <si>
    <t xml:space="preserve">TOTAL</t>
  </si>
  <si>
    <t xml:space="preserve">DATOS DE LA OPERACIÓN</t>
  </si>
  <si>
    <t xml:space="preserve">CANTIDAD A SOLICITAR:</t>
  </si>
  <si>
    <t xml:space="preserve">PERIODO DE DEVOLUCION (AÑOS)</t>
  </si>
  <si>
    <t xml:space="preserve">TIPO DE INTERES (%)</t>
  </si>
  <si>
    <t xml:space="preserve">COSTES DE LA OPERACIÓN (%)</t>
  </si>
  <si>
    <t xml:space="preserve">CUADRO DE AMORTIZACION</t>
  </si>
  <si>
    <t xml:space="preserve">Intereses</t>
  </si>
  <si>
    <t xml:space="preserve">Devolución del principal</t>
  </si>
  <si>
    <t xml:space="preserve">Importe total de las cuotas</t>
  </si>
  <si>
    <t xml:space="preserve">Comisiones apertura</t>
  </si>
  <si>
    <t xml:space="preserve">Cuota</t>
  </si>
  <si>
    <t xml:space="preserve">Capital</t>
  </si>
  <si>
    <t xml:space="preserve">Periodo</t>
  </si>
  <si>
    <t xml:space="preserve">mensual</t>
  </si>
  <si>
    <t xml:space="preserve">amortizado</t>
  </si>
  <si>
    <t xml:space="preserve">pendiente</t>
  </si>
  <si>
    <t xml:space="preserve">COSTES FIJOS</t>
  </si>
  <si>
    <t xml:space="preserve">Gasto</t>
  </si>
  <si>
    <t xml:space="preserve">Retribución del autónomo</t>
  </si>
  <si>
    <t xml:space="preserve">IRPF - Estimación Objetiva</t>
  </si>
  <si>
    <t xml:space="preserve">Seguros de autónomos (RETA)</t>
  </si>
  <si>
    <t xml:space="preserve">Módulos</t>
  </si>
  <si>
    <t xml:space="preserve">Servicios exteriores</t>
  </si>
  <si>
    <t xml:space="preserve">Si</t>
  </si>
  <si>
    <t xml:space="preserve">Servicios profesionales</t>
  </si>
  <si>
    <t xml:space="preserve">IRPF - Estimación directa</t>
  </si>
  <si>
    <t xml:space="preserve">No</t>
  </si>
  <si>
    <t xml:space="preserve">Alquileres y cánones</t>
  </si>
  <si>
    <t xml:space="preserve">¿Pagos Fraccionados?</t>
  </si>
  <si>
    <t xml:space="preserve">Suministros</t>
  </si>
  <si>
    <t xml:space="preserve">Publicidad y propaganda</t>
  </si>
  <si>
    <t xml:space="preserve">Mantenimiento y reparación</t>
  </si>
  <si>
    <t xml:space="preserve">Gastos diversos</t>
  </si>
  <si>
    <t xml:space="preserve">Tributos</t>
  </si>
  <si>
    <t xml:space="preserve">Seguros</t>
  </si>
  <si>
    <t xml:space="preserve">COSTES DE PERSONAL</t>
  </si>
  <si>
    <t xml:space="preserve">Puesto de trabajo</t>
  </si>
  <si>
    <t xml:space="preserve">Salarios mensuales</t>
  </si>
  <si>
    <t xml:space="preserve">Tipo de contrato</t>
  </si>
  <si>
    <t xml:space="preserve">Cotización</t>
  </si>
  <si>
    <t xml:space="preserve">Coste mensual</t>
  </si>
  <si>
    <t xml:space="preserve">Nº</t>
  </si>
  <si>
    <t xml:space="preserve">Salario</t>
  </si>
  <si>
    <t xml:space="preserve">Pluses y</t>
  </si>
  <si>
    <t xml:space="preserve">Parte proporcional</t>
  </si>
  <si>
    <t xml:space="preserve">Retención</t>
  </si>
  <si>
    <t xml:space="preserve">Accidentes Tbjo.</t>
  </si>
  <si>
    <t xml:space="preserve">Base de </t>
  </si>
  <si>
    <t xml:space="preserve">Seg. Social</t>
  </si>
  <si>
    <t xml:space="preserve">Seg. Social </t>
  </si>
  <si>
    <t xml:space="preserve">Líquido a pagar </t>
  </si>
  <si>
    <t xml:space="preserve">para</t>
  </si>
  <si>
    <t xml:space="preserve">Denominación</t>
  </si>
  <si>
    <t xml:space="preserve">trabajadores</t>
  </si>
  <si>
    <t xml:space="preserve">bruto mensual</t>
  </si>
  <si>
    <t xml:space="preserve">complementos</t>
  </si>
  <si>
    <t xml:space="preserve">pagas extra</t>
  </si>
  <si>
    <t xml:space="preserve">Duración</t>
  </si>
  <si>
    <t xml:space="preserve">Jornada</t>
  </si>
  <si>
    <t xml:space="preserve">IRPF (%)</t>
  </si>
  <si>
    <t xml:space="preserve">y enfermed.pr.</t>
  </si>
  <si>
    <t xml:space="preserve">cotización</t>
  </si>
  <si>
    <t xml:space="preserve">trabajador</t>
  </si>
  <si>
    <t xml:space="preserve">Empresa</t>
  </si>
  <si>
    <t xml:space="preserve">tras retención</t>
  </si>
  <si>
    <t xml:space="preserve">el autónomo</t>
  </si>
  <si>
    <t xml:space="preserve">Ejemplo- Administrativo</t>
  </si>
  <si>
    <t xml:space="preserve">Indefinido</t>
  </si>
  <si>
    <t xml:space="preserve">Parcial</t>
  </si>
  <si>
    <t xml:space="preserve">Totales</t>
  </si>
  <si>
    <t xml:space="preserve">TIPOS CONTRATACION</t>
  </si>
  <si>
    <t xml:space="preserve">Temporal</t>
  </si>
  <si>
    <t xml:space="preserve">Completa</t>
  </si>
  <si>
    <t xml:space="preserve">BASES COTIZACION</t>
  </si>
  <si>
    <t xml:space="preserve">CONT. COM.</t>
  </si>
  <si>
    <t xml:space="preserve">DESEMPLEO</t>
  </si>
  <si>
    <t xml:space="preserve">FOGASA </t>
  </si>
  <si>
    <t xml:space="preserve">FP</t>
  </si>
  <si>
    <t xml:space="preserve">CONTRATO INDEFINIDO</t>
  </si>
  <si>
    <t xml:space="preserve">TRABAJADOR</t>
  </si>
  <si>
    <t xml:space="preserve">EMPRESA</t>
  </si>
  <si>
    <t xml:space="preserve">EVENTUAL JOR. COMPLETA</t>
  </si>
  <si>
    <t xml:space="preserve">EVENTUAL JOR. PARCIAL</t>
  </si>
  <si>
    <t xml:space="preserve">COSTES DEL PLAN DE MARKETING</t>
  </si>
  <si>
    <t xml:space="preserve">Coste</t>
  </si>
  <si>
    <t xml:space="preserve">COSTES MARKETING</t>
  </si>
  <si>
    <t xml:space="preserve">anual</t>
  </si>
  <si>
    <t xml:space="preserve">MARKETING ONLINE</t>
  </si>
  <si>
    <t xml:space="preserve">Página web / Blog / Contenidos</t>
  </si>
  <si>
    <t xml:space="preserve">PREVISION INCREMENTO  AÑOS 2 y 3</t>
  </si>
  <si>
    <t xml:space="preserve">Posicionamiento SEM + SMM</t>
  </si>
  <si>
    <t xml:space="preserve">% Variación Costes Marketing año 2/ año 1</t>
  </si>
  <si>
    <t xml:space="preserve">Posicionamiento SEO</t>
  </si>
  <si>
    <t xml:space="preserve">% Variación Costes Marketing año 3/ año 2</t>
  </si>
  <si>
    <t xml:space="preserve">Email marketing</t>
  </si>
  <si>
    <t xml:space="preserve">Banners / Display</t>
  </si>
  <si>
    <t xml:space="preserve">Afiliación</t>
  </si>
  <si>
    <t xml:space="preserve">MARKETING OFFLINE</t>
  </si>
  <si>
    <t xml:space="preserve">Medios: radio, prensa, TV</t>
  </si>
  <si>
    <t xml:space="preserve">Mobiliario urbano y punto de venta</t>
  </si>
  <si>
    <t xml:space="preserve">Asistencia a ferias y eventos</t>
  </si>
  <si>
    <t xml:space="preserve">Folletos, catálogos, tarjetas de visita</t>
  </si>
  <si>
    <t xml:space="preserve">Flyers, buzoneos</t>
  </si>
  <si>
    <t xml:space="preserve">Merchandising</t>
  </si>
  <si>
    <t xml:space="preserve">Patrocinios</t>
  </si>
  <si>
    <t xml:space="preserve">Muestras, regalos, promociones</t>
  </si>
  <si>
    <t xml:space="preserve">TOTAL COSTES DE MARKETING</t>
  </si>
  <si>
    <t xml:space="preserve">VENTAS</t>
  </si>
  <si>
    <t xml:space="preserve">PRECIOS</t>
  </si>
  <si>
    <t xml:space="preserve">Producto ó servicio</t>
  </si>
  <si>
    <t xml:space="preserve">Precio unitario</t>
  </si>
  <si>
    <t xml:space="preserve">Basico</t>
  </si>
  <si>
    <t xml:space="preserve">Premium</t>
  </si>
  <si>
    <t xml:space="preserve">PREVISION INCREMENTOS VENTAS</t>
  </si>
  <si>
    <t xml:space="preserve">Anuncios x 1000 visitas</t>
  </si>
  <si>
    <t xml:space="preserve">% Variación Ventas año 2/ Ventas año 1</t>
  </si>
  <si>
    <t xml:space="preserve">Periodo medio de cobro (días)</t>
  </si>
  <si>
    <t xml:space="preserve">efefef</t>
  </si>
  <si>
    <t xml:space="preserve">% Variación Ventas año 3/ Ventas año 2</t>
  </si>
  <si>
    <t xml:space="preserve">VENTAS DE PRODUCTO O SERVICIO (en unidades)</t>
  </si>
  <si>
    <t xml:space="preserve">VENTAS DE PRODUCTO O SERVICIO (en euros)</t>
  </si>
  <si>
    <t xml:space="preserve">Mes 1</t>
  </si>
  <si>
    <t xml:space="preserve">Mes 2</t>
  </si>
  <si>
    <t xml:space="preserve">Mes 3</t>
  </si>
  <si>
    <t xml:space="preserve">Mes 4</t>
  </si>
  <si>
    <t xml:space="preserve">Mes 5</t>
  </si>
  <si>
    <t xml:space="preserve">Mes 6 </t>
  </si>
  <si>
    <t xml:space="preserve">Mes 7</t>
  </si>
  <si>
    <t xml:space="preserve">Mes 8 </t>
  </si>
  <si>
    <t xml:space="preserve">Mes 9</t>
  </si>
  <si>
    <t xml:space="preserve">Mes 10</t>
  </si>
  <si>
    <t xml:space="preserve">Mes 11</t>
  </si>
  <si>
    <t xml:space="preserve">Mes 12</t>
  </si>
  <si>
    <t xml:space="preserve">Año 1</t>
  </si>
  <si>
    <t xml:space="preserve">Año 2</t>
  </si>
  <si>
    <t xml:space="preserve">Año 3</t>
  </si>
  <si>
    <t xml:space="preserve">COSTES VARIABLES</t>
  </si>
  <si>
    <t xml:space="preserve">COSTES VARIABLES (EN PORCENTAJE DE LAS VENTAS)</t>
  </si>
  <si>
    <t xml:space="preserve">Mercancía y Mat. Prima</t>
  </si>
  <si>
    <t xml:space="preserve">Coste de producción</t>
  </si>
  <si>
    <t xml:space="preserve">Coste de transporte</t>
  </si>
  <si>
    <t xml:space="preserve">Comisiones comerciales</t>
  </si>
  <si>
    <t xml:space="preserve">Comisiones bancarias</t>
  </si>
  <si>
    <t xml:space="preserve">Mermas y deterioro</t>
  </si>
  <si>
    <t xml:space="preserve">Otros</t>
  </si>
  <si>
    <t xml:space="preserve">Coste variable total</t>
  </si>
  <si>
    <t xml:space="preserve">Periodo medio de pago (días)</t>
  </si>
  <si>
    <t xml:space="preserve">COSTE VARIABLE DEL PRODUCTO O SERVICIO (en euros)</t>
  </si>
  <si>
    <t xml:space="preserve">% Ventas</t>
  </si>
  <si>
    <t xml:space="preserve">RESULTADOS (Pérdidas y Ganancias)</t>
  </si>
  <si>
    <t xml:space="preserve">RESULTADOS</t>
  </si>
  <si>
    <t xml:space="preserve">Ventas Netas</t>
  </si>
  <si>
    <t xml:space="preserve">Costes Variables</t>
  </si>
  <si>
    <t xml:space="preserve">MARGEN BRUTO</t>
  </si>
  <si>
    <t xml:space="preserve">Sueldos y salarios</t>
  </si>
  <si>
    <t xml:space="preserve">Seguridad social a cargo de la empr.</t>
  </si>
  <si>
    <t xml:space="preserve">Gastos de establecimiento</t>
  </si>
  <si>
    <t xml:space="preserve">Dotación amortizaciones</t>
  </si>
  <si>
    <t xml:space="preserve">RESULTADO DE EXPLOTACION</t>
  </si>
  <si>
    <t xml:space="preserve">Gastos financieros</t>
  </si>
  <si>
    <t xml:space="preserve">RESULTADO ANTES DE IMPUESTOS</t>
  </si>
  <si>
    <t xml:space="preserve">Impuestos (IRPF o  I.Sociedades)</t>
  </si>
  <si>
    <t xml:space="preserve">RESULTADO DEL EJERCICIO</t>
  </si>
  <si>
    <t xml:space="preserve">PREVISION DE TESORERIA (AÑO 1)</t>
  </si>
  <si>
    <t xml:space="preserve"> TESORERIA EJERCICIO 1 </t>
  </si>
  <si>
    <t xml:space="preserve">Mes 6</t>
  </si>
  <si>
    <t xml:space="preserve">Mes 8</t>
  </si>
  <si>
    <t xml:space="preserve">Cobro de clientes</t>
  </si>
  <si>
    <t xml:space="preserve">TOTAL COBROS</t>
  </si>
  <si>
    <t xml:space="preserve">Proveedores y gastos variables</t>
  </si>
  <si>
    <t xml:space="preserve">Sueldos y salarios del personal</t>
  </si>
  <si>
    <t xml:space="preserve">Seguridad Social a cargo de la empr.</t>
  </si>
  <si>
    <t xml:space="preserve">Cuotas de los préstamos a largo</t>
  </si>
  <si>
    <t xml:space="preserve">Comisiones apertura préstamos</t>
  </si>
  <si>
    <t xml:space="preserve">Devolución deudas a corto</t>
  </si>
  <si>
    <t xml:space="preserve">IRPF (Módulos  / pagos fraccionados)</t>
  </si>
  <si>
    <t xml:space="preserve">Gastos establecimiento</t>
  </si>
  <si>
    <t xml:space="preserve">Pago de las inversiones</t>
  </si>
  <si>
    <t xml:space="preserve">TOTAL PAGOS</t>
  </si>
  <si>
    <t xml:space="preserve">Diferencia COBROS-PAGOS</t>
  </si>
  <si>
    <t xml:space="preserve">SALDO ANTERIOR</t>
  </si>
  <si>
    <t xml:space="preserve">SALDO FINAL DISPONIBLE</t>
  </si>
  <si>
    <t xml:space="preserve">PREVISION DE TESORERIA A 3 AÑOS</t>
  </si>
  <si>
    <t xml:space="preserve">PREVISION TESORERIA</t>
  </si>
  <si>
    <t xml:space="preserve">Previo al inicio</t>
  </si>
  <si>
    <t xml:space="preserve">Dividendos (pagos al autónomo)</t>
  </si>
  <si>
    <t xml:space="preserve">BALANCE</t>
  </si>
  <si>
    <t xml:space="preserve">ACTIVO</t>
  </si>
  <si>
    <t xml:space="preserve">Inicial</t>
  </si>
  <si>
    <t xml:space="preserve">Fin Año 1</t>
  </si>
  <si>
    <t xml:space="preserve">Fin Año 2</t>
  </si>
  <si>
    <t xml:space="preserve">Fin Año 3</t>
  </si>
  <si>
    <t xml:space="preserve">Inversiones financieras a largo</t>
  </si>
  <si>
    <t xml:space="preserve">Amortizaciones</t>
  </si>
  <si>
    <t xml:space="preserve">Activo no Corriente</t>
  </si>
  <si>
    <t xml:space="preserve">Clientes</t>
  </si>
  <si>
    <t xml:space="preserve">Efectivo</t>
  </si>
  <si>
    <t xml:space="preserve">Activo Corriente</t>
  </si>
  <si>
    <t xml:space="preserve">TOTAL ACTIVO</t>
  </si>
  <si>
    <t xml:space="preserve">PASIVO</t>
  </si>
  <si>
    <t xml:space="preserve">Capital </t>
  </si>
  <si>
    <t xml:space="preserve">Subvenciones </t>
  </si>
  <si>
    <t xml:space="preserve">Reservas</t>
  </si>
  <si>
    <t xml:space="preserve">Patrimonio Neto</t>
  </si>
  <si>
    <t xml:space="preserve">Deudas a largo plazo</t>
  </si>
  <si>
    <t xml:space="preserve">Pasivo No corriente</t>
  </si>
  <si>
    <t xml:space="preserve">Deudas a corto plazo</t>
  </si>
  <si>
    <t xml:space="preserve">Otros acreedores</t>
  </si>
  <si>
    <t xml:space="preserve">Proveedores</t>
  </si>
  <si>
    <t xml:space="preserve">Pasivo Corriente</t>
  </si>
  <si>
    <t xml:space="preserve">TOTAL PASIVO</t>
  </si>
  <si>
    <t xml:space="preserve">RATIOS</t>
  </si>
  <si>
    <t xml:space="preserve">RATIOS FINANCIEROS</t>
  </si>
  <si>
    <t xml:space="preserve">Rentabilidad financiera</t>
  </si>
  <si>
    <t xml:space="preserve">Apalancamiento Financiero</t>
  </si>
  <si>
    <t xml:space="preserve">Endeudamiento</t>
  </si>
  <si>
    <t xml:space="preserve">Solvencia</t>
  </si>
  <si>
    <t xml:space="preserve">RATIOS ECONOMICOS</t>
  </si>
  <si>
    <t xml:space="preserve">Rentabilidad económica</t>
  </si>
  <si>
    <t xml:space="preserve">Fondo de Maniobra</t>
  </si>
  <si>
    <t xml:space="preserve">Margen sobre ventas</t>
  </si>
  <si>
    <t xml:space="preserve">Rotación sobre ventas</t>
  </si>
</sst>
</file>

<file path=xl/styles.xml><?xml version="1.0" encoding="utf-8"?>
<styleSheet xmlns="http://schemas.openxmlformats.org/spreadsheetml/2006/main">
  <numFmts count="15">
    <numFmt numFmtId="164" formatCode="General"/>
    <numFmt numFmtId="165" formatCode="@"/>
    <numFmt numFmtId="166" formatCode="\ * #,##0.00\ [$€-2]\ ;\-* #,##0.00\ [$€-2]\ ;\ * \-??\ [$€-2]\ "/>
    <numFmt numFmtId="167" formatCode="0.0%"/>
    <numFmt numFmtId="168" formatCode="\ * #,##0.0\ [$€-2]\ ;\-* #,##0.0\ [$€-2]\ ;\ * \-??\ [$€-2]\ "/>
    <numFmt numFmtId="169" formatCode="\ * #,##0\ [$€-2]\ ;\-* #,##0\ [$€-2]\ ;\ * &quot;- &quot;[$€-2]\ "/>
    <numFmt numFmtId="170" formatCode="0\ %"/>
    <numFmt numFmtId="171" formatCode="#,##0"/>
    <numFmt numFmtId="172" formatCode="0.00\ %"/>
    <numFmt numFmtId="173" formatCode="#,##0.00"/>
    <numFmt numFmtId="174" formatCode="#,##0.0"/>
    <numFmt numFmtId="175" formatCode="#,##0.00&quot; €&quot;;\-#,##0.00&quot; €&quot;"/>
    <numFmt numFmtId="176" formatCode="0"/>
    <numFmt numFmtId="177" formatCode="#,##0\ ;\-#,##0\ "/>
    <numFmt numFmtId="178" formatCode="#,##0.00\ ;\-#,##0.00\ "/>
  </numFmts>
  <fonts count="31">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sz val="10"/>
      <name val="Arial"/>
      <family val="0"/>
      <charset val="1"/>
    </font>
    <font>
      <b val="true"/>
      <sz val="12"/>
      <name val="Arial"/>
      <family val="0"/>
      <charset val="1"/>
    </font>
    <font>
      <u val="single"/>
      <sz val="12"/>
      <name val="Arial"/>
      <family val="0"/>
      <charset val="1"/>
    </font>
    <font>
      <b val="true"/>
      <sz val="14"/>
      <name val="Calibri"/>
      <family val="0"/>
      <charset val="1"/>
    </font>
    <font>
      <b val="true"/>
      <sz val="12"/>
      <name val="Calibri"/>
      <family val="0"/>
      <charset val="1"/>
    </font>
    <font>
      <b val="true"/>
      <sz val="10"/>
      <name val="Calibri"/>
      <family val="0"/>
      <charset val="1"/>
    </font>
    <font>
      <sz val="10"/>
      <name val="Calibri"/>
      <family val="0"/>
      <charset val="1"/>
    </font>
    <font>
      <b val="true"/>
      <sz val="11"/>
      <name val="Calibri"/>
      <family val="0"/>
      <charset val="1"/>
    </font>
    <font>
      <b val="true"/>
      <sz val="10"/>
      <name val="Arial"/>
      <family val="0"/>
      <charset val="1"/>
    </font>
    <font>
      <u val="single"/>
      <sz val="12"/>
      <name val="Calibri"/>
      <family val="0"/>
      <charset val="1"/>
    </font>
    <font>
      <b val="true"/>
      <sz val="10"/>
      <color rgb="FF376092"/>
      <name val="Calibri"/>
      <family val="0"/>
    </font>
    <font>
      <sz val="10"/>
      <color rgb="FF000000"/>
      <name val="Calibri"/>
      <family val="0"/>
    </font>
    <font>
      <b val="true"/>
      <sz val="10"/>
      <color rgb="FFFF0000"/>
      <name val="Calibri"/>
      <family val="0"/>
    </font>
    <font>
      <b val="true"/>
      <sz val="10"/>
      <color rgb="FF000000"/>
      <name val="Calibri"/>
      <family val="0"/>
    </font>
    <font>
      <b val="true"/>
      <sz val="14"/>
      <name val="Arial"/>
      <family val="0"/>
      <charset val="1"/>
    </font>
    <font>
      <u val="single"/>
      <sz val="10"/>
      <name val="Calibri"/>
      <family val="0"/>
      <charset val="1"/>
    </font>
    <font>
      <sz val="10"/>
      <name val="Arial"/>
      <family val="2"/>
    </font>
    <font>
      <b val="true"/>
      <sz val="9"/>
      <name val="Calibri"/>
      <family val="0"/>
      <charset val="1"/>
    </font>
    <font>
      <b val="true"/>
      <sz val="11"/>
      <name val="Arial"/>
      <family val="0"/>
      <charset val="1"/>
    </font>
    <font>
      <b val="true"/>
      <sz val="9"/>
      <name val="Arial"/>
      <family val="0"/>
      <charset val="1"/>
    </font>
    <font>
      <b val="true"/>
      <sz val="8"/>
      <name val="Arial"/>
      <family val="0"/>
      <charset val="1"/>
    </font>
    <font>
      <sz val="8"/>
      <name val="Arial"/>
      <family val="0"/>
      <charset val="1"/>
    </font>
    <font>
      <b val="true"/>
      <sz val="18"/>
      <color rgb="FF000000"/>
      <name val="Calibri"/>
      <family val="2"/>
    </font>
    <font>
      <sz val="8"/>
      <color rgb="FF000000"/>
      <name val="Calibri"/>
      <family val="2"/>
    </font>
  </fonts>
  <fills count="3">
    <fill>
      <patternFill patternType="none"/>
    </fill>
    <fill>
      <patternFill patternType="gray125"/>
    </fill>
    <fill>
      <patternFill patternType="solid">
        <fgColor rgb="FFFFFFFF"/>
        <bgColor rgb="FFFFFFCC"/>
      </patternFill>
    </fill>
  </fills>
  <borders count="99">
    <border diagonalUp="false" diagonalDown="false">
      <left/>
      <right/>
      <top/>
      <bottom/>
      <diagonal/>
    </border>
    <border diagonalUp="false" diagonalDown="false">
      <left style="thin"/>
      <right/>
      <top style="thin"/>
      <bottom/>
      <diagonal/>
    </border>
    <border diagonalUp="false" diagonalDown="false">
      <left/>
      <right/>
      <top style="thin"/>
      <bottom style="medium"/>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thin"/>
      <top/>
      <bottom/>
      <diagonal/>
    </border>
    <border diagonalUp="false" diagonalDown="false">
      <left/>
      <right style="medium"/>
      <top/>
      <bottom/>
      <diagonal/>
    </border>
    <border diagonalUp="false" diagonalDown="false">
      <left style="medium"/>
      <right style="medium"/>
      <top/>
      <bottom style="medium"/>
      <diagonal/>
    </border>
    <border diagonalUp="false" diagonalDown="false">
      <left/>
      <right/>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botto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medium"/>
      <bottom style="medium"/>
      <diagonal/>
    </border>
    <border diagonalUp="false" diagonalDown="false">
      <left/>
      <right style="thin"/>
      <top/>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style="hair"/>
      <diagonal/>
    </border>
    <border diagonalUp="false" diagonalDown="false">
      <left style="thin"/>
      <right style="thin"/>
      <top/>
      <bottom style="hair"/>
      <diagonal/>
    </border>
    <border diagonalUp="false" diagonalDown="false">
      <left style="thin"/>
      <right style="medium"/>
      <top/>
      <bottom style="hair"/>
      <diagonal/>
    </border>
    <border diagonalUp="false" diagonalDown="false">
      <left style="medium"/>
      <right style="medium"/>
      <top style="medium"/>
      <bottom style="hair"/>
      <diagonal/>
    </border>
    <border diagonalUp="false" diagonalDown="false">
      <left style="medium"/>
      <right style="thin"/>
      <top style="hair"/>
      <bottom style="hair"/>
      <diagonal/>
    </border>
    <border diagonalUp="false" diagonalDown="false">
      <left style="thin"/>
      <right style="thin"/>
      <top style="hair"/>
      <bottom style="hair"/>
      <diagonal/>
    </border>
    <border diagonalUp="false" diagonalDown="false">
      <left style="thin"/>
      <right style="medium"/>
      <top style="hair"/>
      <bottom style="hair"/>
      <diagonal/>
    </border>
    <border diagonalUp="false" diagonalDown="false">
      <left style="medium"/>
      <right style="medium"/>
      <top style="hair"/>
      <bottom style="hair"/>
      <diagonal/>
    </border>
    <border diagonalUp="false" diagonalDown="false">
      <left style="medium"/>
      <right style="thin"/>
      <top style="hair"/>
      <bottom/>
      <diagonal/>
    </border>
    <border diagonalUp="false" diagonalDown="false">
      <left style="thin"/>
      <right style="thin"/>
      <top style="hair"/>
      <bottom/>
      <diagonal/>
    </border>
    <border diagonalUp="false" diagonalDown="false">
      <left style="thin"/>
      <right style="medium"/>
      <top style="hair"/>
      <bottom/>
      <diagonal/>
    </border>
    <border diagonalUp="false" diagonalDown="false">
      <left style="medium"/>
      <right style="medium"/>
      <top style="hair"/>
      <bottom/>
      <diagonal/>
    </border>
    <border diagonalUp="false" diagonalDown="false">
      <left style="medium"/>
      <right style="medium"/>
      <top/>
      <bottom style="hair"/>
      <diagonal/>
    </border>
    <border diagonalUp="false" diagonalDown="false">
      <left style="medium"/>
      <right style="medium"/>
      <top style="hair"/>
      <bottom style="medium"/>
      <diagonal/>
    </border>
    <border diagonalUp="false" diagonalDown="false">
      <left/>
      <right style="thin"/>
      <top style="medium"/>
      <bottom/>
      <diagonal/>
    </border>
    <border diagonalUp="false" diagonalDown="false">
      <left style="medium"/>
      <right style="thin"/>
      <top style="hair"/>
      <bottom style="medium"/>
      <diagonal/>
    </border>
    <border diagonalUp="false" diagonalDown="false">
      <left style="thin"/>
      <right style="thin"/>
      <top style="hair"/>
      <bottom style="medium"/>
      <diagonal/>
    </border>
    <border diagonalUp="false" diagonalDown="false">
      <left style="thin"/>
      <right style="medium"/>
      <top style="hair"/>
      <bottom style="medium"/>
      <diagonal/>
    </border>
    <border diagonalUp="false" diagonalDown="false">
      <left style="thin"/>
      <right style="medium"/>
      <top/>
      <bottom style="thin"/>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style="thin"/>
      <bottom style="medium"/>
      <diagonal/>
    </border>
    <border diagonalUp="false" diagonalDown="false">
      <left style="thin"/>
      <right style="thin"/>
      <top/>
      <bottom/>
      <diagonal/>
    </border>
    <border diagonalUp="false" diagonalDown="false">
      <left style="medium"/>
      <right style="thin"/>
      <top style="thin"/>
      <bottom style="hair"/>
      <diagonal/>
    </border>
    <border diagonalUp="false" diagonalDown="false">
      <left style="thin"/>
      <right style="thin"/>
      <top style="thin"/>
      <bottom style="hair"/>
      <diagonal/>
    </border>
    <border diagonalUp="false" diagonalDown="false">
      <left style="thin"/>
      <right style="medium"/>
      <top style="thin"/>
      <bottom style="hair"/>
      <diagonal/>
    </border>
    <border diagonalUp="false" diagonalDown="false">
      <left style="thin"/>
      <right style="medium"/>
      <top style="medium"/>
      <bottom style="hair"/>
      <diagonal/>
    </border>
    <border diagonalUp="false" diagonalDown="false">
      <left style="medium"/>
      <right style="thin"/>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diagonal/>
    </border>
    <border diagonalUp="false" diagonalDown="false">
      <left/>
      <right/>
      <top style="medium"/>
      <bottom style="thin"/>
      <diagonal/>
    </border>
    <border diagonalUp="false" diagonalDown="false">
      <left style="thin"/>
      <right style="thin"/>
      <top/>
      <bottom style="thin"/>
      <diagonal/>
    </border>
    <border diagonalUp="false" diagonalDown="false">
      <left style="thin"/>
      <right style="dotted"/>
      <top/>
      <bottom/>
      <diagonal/>
    </border>
    <border diagonalUp="false" diagonalDown="false">
      <left style="dotted"/>
      <right style="dotted"/>
      <top/>
      <bottom/>
      <diagonal/>
    </border>
    <border diagonalUp="false" diagonalDown="false">
      <left style="dotted"/>
      <right style="dotted"/>
      <top style="thin"/>
      <bottom style="dotted"/>
      <diagonal/>
    </border>
    <border diagonalUp="false" diagonalDown="false">
      <left style="dotted"/>
      <right/>
      <top/>
      <bottom/>
      <diagonal/>
    </border>
    <border diagonalUp="false" diagonalDown="false">
      <left/>
      <right style="dotted"/>
      <top/>
      <bottom/>
      <diagonal/>
    </border>
    <border diagonalUp="false" diagonalDown="false">
      <left style="dotted"/>
      <right style="dotted"/>
      <top style="dotted"/>
      <bottom style="dotted"/>
      <diagonal/>
    </border>
    <border diagonalUp="false" diagonalDown="false">
      <left style="thin"/>
      <right style="dotted"/>
      <top/>
      <bottom style="thin"/>
      <diagonal/>
    </border>
    <border diagonalUp="false" diagonalDown="false">
      <left style="dotted"/>
      <right style="dotted"/>
      <top/>
      <bottom style="thin"/>
      <diagonal/>
    </border>
    <border diagonalUp="false" diagonalDown="false">
      <left style="dotted"/>
      <right/>
      <top/>
      <bottom style="thin"/>
      <diagonal/>
    </border>
    <border diagonalUp="false" diagonalDown="false">
      <left/>
      <right style="dotted"/>
      <top/>
      <bottom style="thin"/>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medium"/>
      <right style="thin"/>
      <top style="medium"/>
      <bottom style="hair"/>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style="medium"/>
      <right/>
      <top/>
      <bottom style="thin"/>
      <diagonal/>
    </border>
    <border diagonalUp="false" diagonalDown="false">
      <left style="thin"/>
      <right style="thin"/>
      <top style="thin"/>
      <bottom style="thin"/>
      <diagonal/>
    </border>
    <border diagonalUp="false" diagonalDown="false">
      <left style="dotted"/>
      <right style="dotted"/>
      <top style="dotted"/>
      <bottom style="thin"/>
      <diagonal/>
    </border>
    <border diagonalUp="false" diagonalDown="false">
      <left/>
      <right/>
      <top style="dotted"/>
      <bottom/>
      <diagonal/>
    </border>
    <border diagonalUp="false" diagonalDown="false">
      <left style="medium"/>
      <right/>
      <top style="medium"/>
      <bottom style="medium"/>
      <diagonal/>
    </border>
    <border diagonalUp="false" diagonalDown="false">
      <left style="thin"/>
      <right/>
      <top style="medium"/>
      <bottom style="medium"/>
      <diagonal/>
    </border>
    <border diagonalUp="false" diagonalDown="false">
      <left style="thin"/>
      <right style="medium"/>
      <top style="thin"/>
      <bottom style="medium"/>
      <diagonal/>
    </border>
    <border diagonalUp="false" diagonalDown="false">
      <left style="thin"/>
      <right style="medium"/>
      <top style="medium"/>
      <bottom style="mediu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
      <top style="thin"/>
      <bottom style="thin"/>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right style="thin"/>
      <top style="medium"/>
      <bottom style="medium"/>
      <diagonal/>
    </border>
    <border diagonalUp="false" diagonalDown="false">
      <left style="medium"/>
      <right style="thin"/>
      <top style="hair"/>
      <bottom style="thin"/>
      <diagonal/>
    </border>
    <border diagonalUp="false" diagonalDown="false">
      <left style="thin"/>
      <right style="thin"/>
      <top style="hair"/>
      <bottom style="thin"/>
      <diagonal/>
    </border>
    <border diagonalUp="false" diagonalDown="false">
      <left style="thin"/>
      <right style="medium"/>
      <top style="hair"/>
      <bottom style="thin"/>
      <diagonal/>
    </border>
    <border diagonalUp="false" diagonalDown="false">
      <left style="medium"/>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7" fillId="2" borderId="2" xfId="0" applyFont="true" applyBorder="true" applyAlignment="true" applyProtection="true">
      <alignment horizontal="general" vertical="bottom" textRotation="0" wrapText="false" indent="0" shrinkToFit="false"/>
      <protection locked="true" hidden="false"/>
    </xf>
    <xf numFmtId="164" fontId="7" fillId="2" borderId="3"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4" fontId="7" fillId="2" borderId="6" xfId="0" applyFont="true" applyBorder="true" applyAlignment="true" applyProtection="true">
      <alignment horizontal="general" vertical="bottom" textRotation="0" wrapText="false" indent="0" shrinkToFit="false"/>
      <protection locked="true" hidden="false"/>
    </xf>
    <xf numFmtId="164" fontId="7" fillId="2" borderId="7" xfId="0" applyFont="true" applyBorder="true" applyAlignment="true" applyProtection="true">
      <alignment horizontal="general" vertical="bottom" textRotation="0" wrapText="false" indent="0" shrinkToFit="false"/>
      <protection locked="true" hidden="false"/>
    </xf>
    <xf numFmtId="164" fontId="7" fillId="2" borderId="8" xfId="0" applyFont="true" applyBorder="true" applyAlignment="true" applyProtection="true">
      <alignment horizontal="general" vertical="bottom" textRotation="0" wrapText="false" indent="0" shrinkToFit="false"/>
      <protection locked="true" hidden="false"/>
    </xf>
    <xf numFmtId="165" fontId="8" fillId="2" borderId="9" xfId="0" applyFont="true" applyBorder="true" applyAlignment="true" applyProtection="true">
      <alignment horizontal="center"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1" xfId="0" applyFont="true" applyBorder="true" applyAlignment="true" applyProtection="true">
      <alignment horizontal="general" vertical="bottom" textRotation="0" wrapText="false" indent="0" shrinkToFit="false"/>
      <protection locked="true" hidden="false"/>
    </xf>
    <xf numFmtId="164" fontId="7" fillId="2" borderId="10" xfId="0" applyFont="true" applyBorder="true" applyAlignment="true" applyProtection="true">
      <alignment horizontal="general" vertical="bottom" textRotation="0" wrapText="false" indent="0" shrinkToFit="false"/>
      <protection locked="true" hidden="false"/>
    </xf>
    <xf numFmtId="164" fontId="7" fillId="2" borderId="12" xfId="0" applyFont="true" applyBorder="true" applyAlignment="true" applyProtection="true">
      <alignment horizontal="general" vertical="bottom" textRotation="0" wrapText="false" indent="0" shrinkToFit="false"/>
      <protection locked="true" hidden="false"/>
    </xf>
    <xf numFmtId="165" fontId="8" fillId="2" borderId="8" xfId="0" applyFont="true" applyBorder="true" applyAlignment="true" applyProtection="true">
      <alignment horizontal="center" vertical="bottom" textRotation="0" wrapText="false" indent="0" shrinkToFit="false"/>
      <protection locked="true" hidden="false"/>
    </xf>
    <xf numFmtId="164" fontId="8" fillId="2" borderId="13" xfId="0" applyFont="true" applyBorder="true" applyAlignment="true" applyProtection="true">
      <alignment horizontal="center"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9" fillId="2" borderId="8" xfId="0" applyFont="true" applyBorder="true" applyAlignment="true" applyProtection="true">
      <alignment horizontal="center" vertical="bottom" textRotation="0" wrapText="false" indent="0" shrinkToFit="false"/>
      <protection locked="true" hidden="false"/>
    </xf>
    <xf numFmtId="164" fontId="9" fillId="2" borderId="15" xfId="0" applyFont="true" applyBorder="true" applyAlignment="true" applyProtection="true">
      <alignment horizontal="general" vertical="bottom" textRotation="0" wrapText="false" indent="0" shrinkToFit="false"/>
      <protection locked="true" hidden="false"/>
    </xf>
    <xf numFmtId="164" fontId="7" fillId="2" borderId="16" xfId="0" applyFont="true" applyBorder="true" applyAlignment="true" applyProtection="true">
      <alignment horizontal="general" vertical="bottom" textRotation="0" wrapText="false" indent="0" shrinkToFit="false"/>
      <protection locked="true" hidden="false"/>
    </xf>
    <xf numFmtId="164" fontId="0" fillId="2" borderId="17" xfId="0" applyFont="true" applyBorder="true" applyAlignment="true" applyProtection="true">
      <alignment horizontal="general" vertical="bottom" textRotation="0" wrapText="false" indent="0" shrinkToFit="false"/>
      <protection locked="true" hidden="false"/>
    </xf>
    <xf numFmtId="164" fontId="9" fillId="2" borderId="14" xfId="0" applyFont="true" applyBorder="true" applyAlignment="true" applyProtection="true">
      <alignment horizontal="general" vertical="bottom" textRotation="0" wrapText="false" indent="0" shrinkToFit="false"/>
      <protection locked="true" hidden="false"/>
    </xf>
    <xf numFmtId="164" fontId="7" fillId="2" borderId="14" xfId="0" applyFont="true" applyBorder="true" applyAlignment="true" applyProtection="true">
      <alignment horizontal="general" vertical="bottom" textRotation="0" wrapText="false" indent="0" shrinkToFit="false"/>
      <protection locked="true" hidden="false"/>
    </xf>
    <xf numFmtId="165" fontId="10" fillId="2" borderId="18" xfId="0" applyFont="true" applyBorder="true" applyAlignment="true" applyProtection="true">
      <alignment horizontal="general" vertical="bottom" textRotation="0" wrapText="false" indent="0" shrinkToFit="false"/>
      <protection locked="true" hidden="false"/>
    </xf>
    <xf numFmtId="164" fontId="7" fillId="2" borderId="18" xfId="0" applyFont="true" applyBorder="true" applyAlignment="true" applyProtection="true">
      <alignment horizontal="general" vertical="bottom" textRotation="0" wrapText="false" indent="0" shrinkToFit="false"/>
      <protection locked="true" hidden="false"/>
    </xf>
    <xf numFmtId="165" fontId="11" fillId="2" borderId="19"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general" vertical="bottom" textRotation="0" wrapText="false" indent="0" shrinkToFit="false"/>
      <protection locked="true" hidden="false"/>
    </xf>
    <xf numFmtId="165" fontId="6" fillId="2" borderId="14" xfId="0"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false" indent="0" shrinkToFit="false"/>
      <protection locked="true" hidden="false"/>
    </xf>
    <xf numFmtId="165" fontId="6" fillId="2" borderId="0" xfId="0" applyFont="true" applyBorder="true" applyAlignment="true" applyProtection="true">
      <alignment horizontal="general" vertical="bottom" textRotation="0" wrapText="false" indent="0" shrinkToFit="false"/>
      <protection locked="true" hidden="false"/>
    </xf>
    <xf numFmtId="164" fontId="0" fillId="2" borderId="18" xfId="0" applyFont="true" applyBorder="true" applyAlignment="true" applyProtection="true">
      <alignment horizontal="general" vertical="bottom" textRotation="0" wrapText="false" indent="0" shrinkToFit="false"/>
      <protection locked="true" hidden="false"/>
    </xf>
    <xf numFmtId="165" fontId="14" fillId="2" borderId="6" xfId="0" applyFont="true" applyBorder="true" applyAlignment="true" applyProtection="true">
      <alignment horizontal="general" vertical="bottom" textRotation="0" wrapText="false" indent="0" shrinkToFit="false"/>
      <protection locked="true" hidden="false"/>
    </xf>
    <xf numFmtId="165" fontId="6" fillId="2" borderId="18" xfId="0" applyFont="true" applyBorder="true" applyAlignment="true" applyProtection="true">
      <alignment horizontal="general" vertical="bottom" textRotation="0" wrapText="false" indent="0" shrinkToFit="false"/>
      <protection locked="true" hidden="false"/>
    </xf>
    <xf numFmtId="165" fontId="15" fillId="2" borderId="10" xfId="0" applyFont="true" applyBorder="true" applyAlignment="tru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bottom" textRotation="0" wrapText="false" indent="0" shrinkToFit="false"/>
      <protection locked="true" hidden="false"/>
    </xf>
    <xf numFmtId="165" fontId="7" fillId="2" borderId="0" xfId="0" applyFont="true" applyBorder="true" applyAlignment="true" applyProtection="true">
      <alignment horizontal="left" vertical="bottom" textRotation="0" wrapText="false" indent="0" shrinkToFit="false"/>
      <protection locked="true" hidden="false"/>
    </xf>
    <xf numFmtId="165" fontId="16" fillId="2" borderId="0" xfId="0" applyFont="true" applyBorder="true" applyAlignment="true" applyProtection="true">
      <alignment horizontal="general" vertical="bottom" textRotation="0" wrapText="false" indent="0" shrinkToFit="false"/>
      <protection locked="true" hidden="false"/>
    </xf>
    <xf numFmtId="165" fontId="15" fillId="2" borderId="15" xfId="0" applyFont="true" applyBorder="true" applyAlignment="true" applyProtection="true">
      <alignment horizontal="general" vertical="bottom" textRotation="0" wrapText="false" indent="0" shrinkToFit="false"/>
      <protection locked="true" hidden="false"/>
    </xf>
    <xf numFmtId="164" fontId="15" fillId="2" borderId="18" xfId="0" applyFont="true" applyBorder="true" applyAlignment="true" applyProtection="true">
      <alignment horizontal="general" vertical="bottom" textRotation="0" wrapText="false" indent="0" shrinkToFit="false"/>
      <protection locked="true" hidden="false"/>
    </xf>
    <xf numFmtId="164" fontId="7" fillId="2" borderId="18" xfId="0" applyFont="true" applyBorder="true" applyAlignment="true" applyProtection="true">
      <alignment horizontal="left" vertical="bottom" textRotation="0" wrapText="false" indent="0" shrinkToFit="false"/>
      <protection locked="true" hidden="false"/>
    </xf>
    <xf numFmtId="165" fontId="7" fillId="2" borderId="18" xfId="0" applyFont="true" applyBorder="true" applyAlignment="true" applyProtection="true">
      <alignment horizontal="left" vertical="bottom" textRotation="0" wrapText="false" indent="0" shrinkToFit="false"/>
      <protection locked="true" hidden="false"/>
    </xf>
    <xf numFmtId="164" fontId="0" fillId="2" borderId="20" xfId="0" applyFont="true" applyBorder="true" applyAlignment="true" applyProtection="true">
      <alignment horizontal="general" vertical="bottom" textRotation="0" wrapText="false" indent="0" shrinkToFit="false"/>
      <protection locked="true" hidden="false"/>
    </xf>
    <xf numFmtId="164" fontId="7" fillId="2" borderId="21" xfId="0" applyFont="true" applyBorder="true" applyAlignment="true" applyProtection="true">
      <alignment horizontal="general" vertical="bottom" textRotation="0" wrapText="false" indent="0" shrinkToFit="false"/>
      <protection locked="true" hidden="false"/>
    </xf>
    <xf numFmtId="164" fontId="0" fillId="2" borderId="21" xfId="0" applyFont="true" applyBorder="true" applyAlignment="true" applyProtection="true">
      <alignment horizontal="general" vertical="bottom" textRotation="0" wrapText="false" indent="0" shrinkToFit="false"/>
      <protection locked="true" hidden="false"/>
    </xf>
    <xf numFmtId="164" fontId="0" fillId="2" borderId="22"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21" fillId="2" borderId="19" xfId="0" applyFont="true" applyBorder="true" applyAlignment="true" applyProtection="true">
      <alignment horizontal="center"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22" fillId="2" borderId="23" xfId="0" applyFont="true" applyBorder="true" applyAlignment="true" applyProtection="true">
      <alignment horizontal="left" vertical="bottom" textRotation="0" wrapText="false" indent="0" shrinkToFit="false"/>
      <protection locked="true" hidden="false"/>
    </xf>
    <xf numFmtId="164" fontId="0" fillId="2" borderId="24" xfId="0" applyFont="true" applyBorder="true" applyAlignment="true" applyProtection="true">
      <alignment horizontal="general" vertical="bottom" textRotation="0" wrapText="false" indent="0" shrinkToFit="false"/>
      <protection locked="true" hidden="false"/>
    </xf>
    <xf numFmtId="165" fontId="11" fillId="2" borderId="25" xfId="0" applyFont="true" applyBorder="true" applyAlignment="true" applyProtection="true">
      <alignment horizontal="center" vertical="bottom" textRotation="0" wrapText="false" indent="0" shrinkToFit="false"/>
      <protection locked="true" hidden="false"/>
    </xf>
    <xf numFmtId="165" fontId="12" fillId="2" borderId="26" xfId="0" applyFont="true" applyBorder="true" applyAlignment="true" applyProtection="true">
      <alignment horizontal="center" vertical="bottom" textRotation="0" wrapText="false" indent="0" shrinkToFit="false"/>
      <protection locked="true" hidden="false"/>
    </xf>
    <xf numFmtId="165" fontId="12" fillId="2" borderId="27" xfId="0" applyFont="true" applyBorder="true" applyAlignment="true" applyProtection="true">
      <alignment horizontal="center" vertical="bottom" textRotation="0" wrapText="false" indent="0" shrinkToFit="false"/>
      <protection locked="true" hidden="false"/>
    </xf>
    <xf numFmtId="165" fontId="12" fillId="2" borderId="9" xfId="0" applyFont="true" applyBorder="true" applyAlignment="true" applyProtection="true">
      <alignment horizontal="center" vertical="bottom" textRotation="0" wrapText="false" indent="0" shrinkToFit="false"/>
      <protection locked="true" hidden="false"/>
    </xf>
    <xf numFmtId="165" fontId="12" fillId="2" borderId="28" xfId="0" applyFont="true" applyBorder="true" applyAlignment="true" applyProtection="true">
      <alignment horizontal="center" vertical="bottom" textRotation="0" wrapText="false" indent="0" shrinkToFit="false"/>
      <protection locked="true" hidden="false"/>
    </xf>
    <xf numFmtId="164" fontId="12" fillId="2" borderId="29" xfId="0" applyFont="true" applyBorder="true" applyAlignment="true" applyProtection="true">
      <alignment horizontal="center" vertical="bottom" textRotation="0" wrapText="false" indent="0" shrinkToFit="false"/>
      <protection locked="true" hidden="false"/>
    </xf>
    <xf numFmtId="164" fontId="12" fillId="2" borderId="30" xfId="0" applyFont="true" applyBorder="true" applyAlignment="true" applyProtection="true">
      <alignment horizontal="center" vertical="bottom" textRotation="0" wrapText="false" indent="0" shrinkToFit="false"/>
      <protection locked="true" hidden="false"/>
    </xf>
    <xf numFmtId="165" fontId="12" fillId="2" borderId="13" xfId="0" applyFont="true" applyBorder="true" applyAlignment="true" applyProtection="true">
      <alignment horizontal="center" vertical="bottom" textRotation="0" wrapText="false" indent="0" shrinkToFit="false"/>
      <protection locked="true" hidden="false"/>
    </xf>
    <xf numFmtId="165" fontId="12" fillId="2" borderId="31" xfId="0" applyFont="true" applyBorder="true" applyAlignment="true" applyProtection="true">
      <alignment horizontal="left" vertical="bottom" textRotation="0" wrapText="false" indent="0" shrinkToFit="false"/>
      <protection locked="true" hidden="false"/>
    </xf>
    <xf numFmtId="166" fontId="13" fillId="2" borderId="32" xfId="0" applyFont="true" applyBorder="true" applyAlignment="true" applyProtection="true">
      <alignment horizontal="general" vertical="bottom" textRotation="0" wrapText="false" indent="0" shrinkToFit="false"/>
      <protection locked="true" hidden="false"/>
    </xf>
    <xf numFmtId="166" fontId="13" fillId="2" borderId="33" xfId="0" applyFont="true" applyBorder="true" applyAlignment="true" applyProtection="true">
      <alignment horizontal="general" vertical="bottom" textRotation="0" wrapText="false" indent="0" shrinkToFit="false"/>
      <protection locked="true" hidden="false"/>
    </xf>
    <xf numFmtId="167" fontId="0" fillId="2" borderId="34" xfId="0" applyFont="true" applyBorder="true" applyAlignment="true" applyProtection="true">
      <alignment horizontal="general" vertical="bottom" textRotation="0" wrapText="false" indent="0" shrinkToFit="false"/>
      <protection locked="true" hidden="false"/>
    </xf>
    <xf numFmtId="168" fontId="13" fillId="2" borderId="34" xfId="0" applyFont="true" applyBorder="true" applyAlignment="true" applyProtection="true">
      <alignment horizontal="general" vertical="bottom" textRotation="0" wrapText="false" indent="0" shrinkToFit="false"/>
      <protection locked="true" hidden="false"/>
    </xf>
    <xf numFmtId="165" fontId="12" fillId="2" borderId="35" xfId="0" applyFont="true" applyBorder="true" applyAlignment="true" applyProtection="true">
      <alignment horizontal="left" vertical="bottom" textRotation="0" wrapText="false" indent="0" shrinkToFit="false"/>
      <protection locked="true" hidden="false"/>
    </xf>
    <xf numFmtId="166" fontId="13" fillId="2" borderId="36" xfId="0" applyFont="true" applyBorder="true" applyAlignment="true" applyProtection="true">
      <alignment horizontal="general" vertical="bottom" textRotation="0" wrapText="false" indent="0" shrinkToFit="false"/>
      <protection locked="true" hidden="false"/>
    </xf>
    <xf numFmtId="166" fontId="13" fillId="2" borderId="37" xfId="0" applyFont="true" applyBorder="true" applyAlignment="true" applyProtection="true">
      <alignment horizontal="general" vertical="bottom" textRotation="0" wrapText="false" indent="0" shrinkToFit="false"/>
      <protection locked="true" hidden="false"/>
    </xf>
    <xf numFmtId="167" fontId="0" fillId="2" borderId="38" xfId="0" applyFont="true" applyBorder="true" applyAlignment="true" applyProtection="true">
      <alignment horizontal="general" vertical="bottom" textRotation="0" wrapText="false" indent="0" shrinkToFit="false"/>
      <protection locked="true" hidden="false"/>
    </xf>
    <xf numFmtId="168" fontId="13" fillId="2" borderId="38" xfId="0" applyFont="true" applyBorder="true" applyAlignment="true" applyProtection="true">
      <alignment horizontal="general" vertical="bottom" textRotation="0" wrapText="false" indent="0" shrinkToFit="false"/>
      <protection locked="true" hidden="false"/>
    </xf>
    <xf numFmtId="165" fontId="12" fillId="2" borderId="39" xfId="0" applyFont="true" applyBorder="true" applyAlignment="true" applyProtection="true">
      <alignment horizontal="center" vertical="bottom" textRotation="0" wrapText="false" indent="0" shrinkToFit="false"/>
      <protection locked="true" hidden="false"/>
    </xf>
    <xf numFmtId="164" fontId="12" fillId="2" borderId="40" xfId="0" applyFont="true" applyBorder="true" applyAlignment="true" applyProtection="true">
      <alignment horizontal="center" vertical="bottom" textRotation="0" wrapText="false" indent="0" shrinkToFit="false"/>
      <protection locked="true" hidden="false"/>
    </xf>
    <xf numFmtId="164" fontId="12" fillId="2" borderId="41" xfId="0" applyFont="true" applyBorder="true" applyAlignment="true" applyProtection="true">
      <alignment horizontal="center" vertical="bottom" textRotation="0" wrapText="false" indent="0" shrinkToFit="false"/>
      <protection locked="true" hidden="false"/>
    </xf>
    <xf numFmtId="164" fontId="0" fillId="2" borderId="38" xfId="0" applyFont="true" applyBorder="true" applyAlignment="true" applyProtection="true">
      <alignment horizontal="general" vertical="bottom" textRotation="0" wrapText="false" indent="0" shrinkToFit="false"/>
      <protection locked="true" hidden="false"/>
    </xf>
    <xf numFmtId="168" fontId="12" fillId="2" borderId="42" xfId="0" applyFont="true" applyBorder="true" applyAlignment="true" applyProtection="true">
      <alignment horizontal="center" vertical="bottom" textRotation="0" wrapText="false" indent="0" shrinkToFit="false"/>
      <protection locked="true" hidden="false"/>
    </xf>
    <xf numFmtId="168" fontId="13" fillId="2" borderId="43" xfId="0" applyFont="true" applyBorder="true" applyAlignment="true" applyProtection="true">
      <alignment horizontal="general" vertical="bottom" textRotation="0" wrapText="false" indent="0" shrinkToFit="false"/>
      <protection locked="true" hidden="false"/>
    </xf>
    <xf numFmtId="165" fontId="14" fillId="2" borderId="44" xfId="0" applyFont="true" applyBorder="true" applyAlignment="true" applyProtection="true">
      <alignment horizontal="center" vertical="bottom" textRotation="0" wrapText="false" indent="0" shrinkToFit="false"/>
      <protection locked="true" hidden="false"/>
    </xf>
    <xf numFmtId="168" fontId="12" fillId="2" borderId="44" xfId="0" applyFont="true" applyBorder="true" applyAlignment="true" applyProtection="true">
      <alignment horizontal="center" vertical="bottom" textRotation="0" wrapText="false" indent="0" shrinkToFit="false"/>
      <protection locked="true" hidden="false"/>
    </xf>
    <xf numFmtId="168" fontId="0" fillId="2" borderId="14" xfId="0" applyFont="true" applyBorder="true" applyAlignment="true" applyProtection="true">
      <alignment horizontal="general" vertical="bottom" textRotation="0" wrapText="false" indent="0" shrinkToFit="false"/>
      <protection locked="true" hidden="false"/>
    </xf>
    <xf numFmtId="164" fontId="0" fillId="2" borderId="45" xfId="0" applyFont="true" applyBorder="true" applyAlignment="true" applyProtection="true">
      <alignment horizontal="general" vertical="bottom" textRotation="0" wrapText="false" indent="0" shrinkToFit="false"/>
      <protection locked="true" hidden="false"/>
    </xf>
    <xf numFmtId="165" fontId="12" fillId="2" borderId="46" xfId="0" applyFont="true" applyBorder="true" applyAlignment="true" applyProtection="true">
      <alignment horizontal="left" vertical="bottom" textRotation="0" wrapText="false" indent="0" shrinkToFit="false"/>
      <protection locked="true" hidden="false"/>
    </xf>
    <xf numFmtId="166" fontId="13" fillId="2" borderId="47" xfId="0" applyFont="true" applyBorder="true" applyAlignment="true" applyProtection="true">
      <alignment horizontal="general" vertical="bottom" textRotation="0" wrapText="false" indent="0" shrinkToFit="false"/>
      <protection locked="true" hidden="false"/>
    </xf>
    <xf numFmtId="166" fontId="13" fillId="2" borderId="48" xfId="0" applyFont="true" applyBorder="true" applyAlignment="true" applyProtection="true">
      <alignment horizontal="general" vertical="bottom" textRotation="0" wrapText="false" indent="0" shrinkToFit="false"/>
      <protection locked="true" hidden="false"/>
    </xf>
    <xf numFmtId="164" fontId="0" fillId="2" borderId="23"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5" fontId="12" fillId="2" borderId="25" xfId="0" applyFont="true" applyBorder="true" applyAlignment="true" applyProtection="true">
      <alignment horizontal="center" vertical="bottom" textRotation="0" wrapText="false" indent="0" shrinkToFit="false"/>
      <protection locked="true" hidden="false"/>
    </xf>
    <xf numFmtId="164" fontId="0" fillId="2" borderId="49" xfId="0" applyFont="true" applyBorder="true" applyAlignment="true" applyProtection="true">
      <alignment horizontal="general" vertical="bottom" textRotation="0" wrapText="false" indent="0" shrinkToFit="false"/>
      <protection locked="true" hidden="false"/>
    </xf>
    <xf numFmtId="165" fontId="11" fillId="2" borderId="50" xfId="0" applyFont="true" applyBorder="true" applyAlignment="true" applyProtection="true">
      <alignment horizontal="center" vertical="bottom" textRotation="0" wrapText="false" indent="0" shrinkToFit="false"/>
      <protection locked="true" hidden="false"/>
    </xf>
    <xf numFmtId="166" fontId="12" fillId="2" borderId="51" xfId="0" applyFont="true" applyBorder="true" applyAlignment="true" applyProtection="true">
      <alignment horizontal="center" vertical="bottom" textRotation="0" wrapText="false" indent="0" shrinkToFit="false"/>
      <protection locked="true" hidden="false"/>
    </xf>
    <xf numFmtId="166" fontId="12" fillId="2" borderId="52" xfId="0" applyFont="true" applyBorder="true" applyAlignment="true" applyProtection="true">
      <alignment horizontal="center" vertical="bottom" textRotation="0" wrapText="false" indent="0" shrinkToFit="false"/>
      <protection locked="true" hidden="false"/>
    </xf>
    <xf numFmtId="164" fontId="0" fillId="2" borderId="29" xfId="0" applyFont="true" applyBorder="true" applyAlignment="true" applyProtection="true">
      <alignment horizontal="general" vertical="bottom" textRotation="0" wrapText="false" indent="0" shrinkToFit="false"/>
      <protection locked="true" hidden="false"/>
    </xf>
    <xf numFmtId="164" fontId="0" fillId="2" borderId="53"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4" fontId="22" fillId="2" borderId="14" xfId="0" applyFont="true" applyBorder="true" applyAlignment="true" applyProtection="true">
      <alignment horizontal="left" vertical="bottom" textRotation="0" wrapText="false" indent="0" shrinkToFit="false"/>
      <protection locked="true" hidden="false"/>
    </xf>
    <xf numFmtId="164" fontId="12" fillId="2" borderId="18" xfId="0" applyFont="true" applyBorder="true" applyAlignment="true" applyProtection="true">
      <alignment horizontal="general" vertical="bottom" textRotation="0" wrapText="false" indent="0" shrinkToFit="false"/>
      <protection locked="true" hidden="false"/>
    </xf>
    <xf numFmtId="169" fontId="12" fillId="2" borderId="51" xfId="0" applyFont="true" applyBorder="true" applyAlignment="true" applyProtection="true">
      <alignment horizontal="center" vertical="bottom" textRotation="0" wrapText="false" indent="0" shrinkToFit="false"/>
      <protection locked="true" hidden="false"/>
    </xf>
    <xf numFmtId="164" fontId="9" fillId="2" borderId="23" xfId="0" applyFont="true" applyBorder="true" applyAlignment="true" applyProtection="true">
      <alignment horizontal="general" vertical="bottom" textRotation="0" wrapText="false" indent="0" shrinkToFit="false"/>
      <protection locked="true" hidden="false"/>
    </xf>
    <xf numFmtId="164" fontId="12" fillId="2" borderId="23" xfId="0" applyFont="true" applyBorder="true" applyAlignment="true" applyProtection="true">
      <alignment horizontal="general" vertical="bottom" textRotation="0" wrapText="false" indent="0" shrinkToFit="false"/>
      <protection locked="true" hidden="false"/>
    </xf>
    <xf numFmtId="165" fontId="12" fillId="2" borderId="54" xfId="0" applyFont="true" applyBorder="true" applyAlignment="true" applyProtection="true">
      <alignment horizontal="left" vertical="bottom" textRotation="0" wrapText="false" indent="0" shrinkToFit="false"/>
      <protection locked="true" hidden="false"/>
    </xf>
    <xf numFmtId="166" fontId="13" fillId="2" borderId="55" xfId="0" applyFont="true" applyBorder="true" applyAlignment="true" applyProtection="true">
      <alignment horizontal="general" vertical="bottom" textRotation="0" wrapText="false" indent="0" shrinkToFit="false"/>
      <protection locked="true" hidden="false"/>
    </xf>
    <xf numFmtId="166" fontId="13" fillId="2" borderId="56" xfId="0" applyFont="true" applyBorder="true" applyAlignment="true" applyProtection="true">
      <alignment horizontal="general" vertical="bottom" textRotation="0" wrapText="false" indent="0" shrinkToFit="false"/>
      <protection locked="true" hidden="false"/>
    </xf>
    <xf numFmtId="170" fontId="13" fillId="2" borderId="57" xfId="0" applyFont="true" applyBorder="true" applyAlignment="true" applyProtection="true">
      <alignment horizontal="general" vertical="bottom" textRotation="0" wrapText="false" indent="0" shrinkToFit="false"/>
      <protection locked="true" hidden="false"/>
    </xf>
    <xf numFmtId="165" fontId="12" fillId="2" borderId="52" xfId="0" applyFont="true" applyBorder="true" applyAlignment="true" applyProtection="true">
      <alignment horizontal="center" vertical="bottom" textRotation="0" wrapText="false" indent="0" shrinkToFit="false"/>
      <protection locked="true" hidden="false"/>
    </xf>
    <xf numFmtId="170" fontId="13" fillId="2" borderId="48" xfId="0" applyFont="true" applyBorder="true" applyAlignment="true" applyProtection="true">
      <alignment horizontal="general" vertical="bottom" textRotation="0" wrapText="false" indent="0" shrinkToFit="false"/>
      <protection locked="true" hidden="false"/>
    </xf>
    <xf numFmtId="165" fontId="14" fillId="2" borderId="14" xfId="0" applyFont="true" applyBorder="true" applyAlignment="true" applyProtection="true">
      <alignment horizontal="general" vertical="bottom" textRotation="0" wrapText="false" indent="0" shrinkToFit="false"/>
      <protection locked="true" hidden="false"/>
    </xf>
    <xf numFmtId="166" fontId="12" fillId="2" borderId="19" xfId="0" applyFont="true" applyBorder="true" applyAlignment="true" applyProtection="true">
      <alignment horizontal="center" vertical="bottom" textRotation="0" wrapText="false" indent="0" shrinkToFit="false"/>
      <protection locked="true" hidden="false"/>
    </xf>
    <xf numFmtId="165" fontId="11" fillId="2" borderId="10" xfId="0" applyFont="true" applyBorder="true" applyAlignment="true" applyProtection="true">
      <alignment horizontal="general" vertical="bottom" textRotation="0" wrapText="false" indent="0" shrinkToFit="false"/>
      <protection locked="true" hidden="false"/>
    </xf>
    <xf numFmtId="165" fontId="11" fillId="2" borderId="14" xfId="0" applyFont="true" applyBorder="true" applyAlignment="true" applyProtection="true">
      <alignment horizontal="general" vertical="bottom" textRotation="0" wrapText="false" indent="0" shrinkToFit="false"/>
      <protection locked="true" hidden="false"/>
    </xf>
    <xf numFmtId="164" fontId="0" fillId="2" borderId="58" xfId="0" applyFont="true" applyBorder="true" applyAlignment="true" applyProtection="true">
      <alignment horizontal="general" vertical="bottom" textRotation="0" wrapText="false" indent="0" shrinkToFit="false"/>
      <protection locked="true" hidden="false"/>
    </xf>
    <xf numFmtId="165" fontId="14" fillId="2" borderId="0" xfId="0" applyFont="true" applyBorder="true" applyAlignment="true" applyProtection="true">
      <alignment horizontal="general" vertical="bottom" textRotation="0" wrapText="false" indent="0" shrinkToFit="false"/>
      <protection locked="true" hidden="false"/>
    </xf>
    <xf numFmtId="171" fontId="0" fillId="2" borderId="12"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general" vertical="bottom" textRotation="0" wrapText="false" indent="0" shrinkToFit="false"/>
      <protection locked="true" hidden="false"/>
    </xf>
    <xf numFmtId="172" fontId="0" fillId="2" borderId="12" xfId="0" applyFont="true" applyBorder="true" applyAlignment="true" applyProtection="true">
      <alignment horizontal="general" vertical="bottom" textRotation="0" wrapText="false" indent="0" shrinkToFit="false"/>
      <protection locked="true" hidden="false"/>
    </xf>
    <xf numFmtId="165" fontId="14" fillId="2" borderId="25" xfId="0" applyFont="true" applyBorder="true" applyAlignment="true" applyProtection="true">
      <alignment horizontal="center" vertical="bottom" textRotation="0" wrapText="false" indent="0" shrinkToFit="false"/>
      <protection locked="true" hidden="false"/>
    </xf>
    <xf numFmtId="165" fontId="12" fillId="2" borderId="59" xfId="0" applyFont="true" applyBorder="true" applyAlignment="true" applyProtection="true">
      <alignment horizontal="left" vertical="bottom" textRotation="0" wrapText="false" indent="0" shrinkToFit="false"/>
      <protection locked="true" hidden="false"/>
    </xf>
    <xf numFmtId="166" fontId="13" fillId="2" borderId="60" xfId="0" applyFont="true" applyBorder="true" applyAlignment="true" applyProtection="true">
      <alignment horizontal="general" vertical="bottom" textRotation="0" wrapText="false" indent="0" shrinkToFit="false"/>
      <protection locked="true" hidden="false"/>
    </xf>
    <xf numFmtId="164" fontId="0" fillId="2" borderId="61" xfId="0" applyFont="true" applyBorder="true" applyAlignment="true" applyProtection="true">
      <alignment horizontal="general" vertical="bottom" textRotation="0" wrapText="false" indent="0" shrinkToFit="false"/>
      <protection locked="true" hidden="false"/>
    </xf>
    <xf numFmtId="164" fontId="0" fillId="2" borderId="62" xfId="0" applyFont="true" applyBorder="true" applyAlignment="true" applyProtection="true">
      <alignment horizontal="general" vertical="bottom" textRotation="0" wrapText="false" indent="0" shrinkToFit="false"/>
      <protection locked="true" hidden="false"/>
    </xf>
    <xf numFmtId="164" fontId="4" fillId="2" borderId="29" xfId="0" applyFont="true" applyBorder="true" applyAlignment="true" applyProtection="true">
      <alignment horizontal="general" vertical="bottom" textRotation="0" wrapText="false" indent="0" shrinkToFit="false"/>
      <protection locked="true" hidden="false"/>
    </xf>
    <xf numFmtId="165" fontId="12" fillId="2" borderId="29" xfId="0" applyFont="true" applyBorder="true" applyAlignment="true" applyProtection="true">
      <alignment horizontal="center" vertical="bottom" textRotation="0" wrapText="false" indent="0" shrinkToFit="false"/>
      <protection locked="true" hidden="false"/>
    </xf>
    <xf numFmtId="164" fontId="13" fillId="2" borderId="29" xfId="0" applyFont="true" applyBorder="true" applyAlignment="true" applyProtection="true">
      <alignment horizontal="general" vertical="bottom" textRotation="0" wrapText="false" indent="0" shrinkToFit="false"/>
      <protection locked="true" hidden="false"/>
    </xf>
    <xf numFmtId="165" fontId="11" fillId="2" borderId="63" xfId="0" applyFont="true" applyBorder="true" applyAlignment="true" applyProtection="true">
      <alignment horizontal="center" vertical="bottom" textRotation="0" wrapText="false" indent="0" shrinkToFit="false"/>
      <protection locked="true" hidden="false"/>
    </xf>
    <xf numFmtId="165" fontId="12" fillId="2" borderId="63" xfId="0" applyFont="true" applyBorder="true" applyAlignment="true" applyProtection="true">
      <alignment horizontal="center" vertical="bottom" textRotation="0" wrapText="false" indent="0" shrinkToFit="false"/>
      <protection locked="true" hidden="false"/>
    </xf>
    <xf numFmtId="164" fontId="0" fillId="2" borderId="64" xfId="0" applyFont="true" applyBorder="true" applyAlignment="true" applyProtection="true">
      <alignment horizontal="general" vertical="bottom" textRotation="0" wrapText="false" indent="0" shrinkToFit="false"/>
      <protection locked="true" hidden="false"/>
    </xf>
    <xf numFmtId="164" fontId="0" fillId="2" borderId="65" xfId="0" applyFont="true" applyBorder="true" applyAlignment="true" applyProtection="true">
      <alignment horizontal="center" vertical="bottom" textRotation="0" wrapText="false" indent="0" shrinkToFit="false"/>
      <protection locked="true" hidden="false"/>
    </xf>
    <xf numFmtId="164" fontId="13" fillId="2" borderId="66" xfId="0" applyFont="true" applyBorder="true" applyAlignment="true" applyProtection="true">
      <alignment horizontal="center" vertical="bottom" textRotation="0" wrapText="false" indent="0" shrinkToFit="false"/>
      <protection locked="true" hidden="false"/>
    </xf>
    <xf numFmtId="173" fontId="13" fillId="2" borderId="66" xfId="0" applyFont="true" applyBorder="true" applyAlignment="true" applyProtection="true">
      <alignment horizontal="general" vertical="bottom" textRotation="0" wrapText="false" indent="0" shrinkToFit="false"/>
      <protection locked="true" hidden="false"/>
    </xf>
    <xf numFmtId="164" fontId="0" fillId="2" borderId="67" xfId="0" applyFont="true" applyBorder="true" applyAlignment="true" applyProtection="true">
      <alignment horizontal="general" vertical="bottom" textRotation="0" wrapText="false" indent="0" shrinkToFit="false"/>
      <protection locked="true" hidden="false"/>
    </xf>
    <xf numFmtId="164" fontId="0" fillId="2" borderId="68" xfId="0" applyFont="true" applyBorder="true" applyAlignment="true" applyProtection="true">
      <alignment horizontal="general" vertical="bottom" textRotation="0" wrapText="false" indent="0" shrinkToFit="false"/>
      <protection locked="true" hidden="false"/>
    </xf>
    <xf numFmtId="165" fontId="13" fillId="2" borderId="66" xfId="0" applyFont="true" applyBorder="true" applyAlignment="true" applyProtection="true">
      <alignment horizontal="center" vertical="bottom" textRotation="0" wrapText="false" indent="0" shrinkToFit="false"/>
      <protection locked="true" hidden="false"/>
    </xf>
    <xf numFmtId="165" fontId="13" fillId="2" borderId="66" xfId="0" applyFont="true" applyBorder="true" applyAlignment="true" applyProtection="true">
      <alignment horizontal="general" vertical="bottom" textRotation="0" wrapText="false" indent="0" shrinkToFit="false"/>
      <protection locked="true" hidden="false"/>
    </xf>
    <xf numFmtId="164" fontId="13" fillId="2" borderId="69" xfId="0" applyFont="true" applyBorder="true" applyAlignment="true" applyProtection="true">
      <alignment horizontal="center" vertical="bottom" textRotation="0" wrapText="false" indent="0" shrinkToFit="false"/>
      <protection locked="true" hidden="false"/>
    </xf>
    <xf numFmtId="173" fontId="13" fillId="2" borderId="69" xfId="0" applyFont="true" applyBorder="true" applyAlignment="true" applyProtection="true">
      <alignment horizontal="general" vertical="bottom" textRotation="0" wrapText="false" indent="0" shrinkToFit="false"/>
      <protection locked="true" hidden="false"/>
    </xf>
    <xf numFmtId="165" fontId="13" fillId="2" borderId="69" xfId="0" applyFont="true" applyBorder="true" applyAlignment="true" applyProtection="true">
      <alignment horizontal="center" vertical="bottom" textRotation="0" wrapText="false" indent="0" shrinkToFit="false"/>
      <protection locked="true" hidden="false"/>
    </xf>
    <xf numFmtId="165" fontId="13" fillId="2" borderId="69" xfId="0" applyFont="true" applyBorder="true" applyAlignment="true" applyProtection="true">
      <alignment horizontal="general" vertical="bottom" textRotation="0" wrapText="false" indent="0" shrinkToFit="false"/>
      <protection locked="true" hidden="false"/>
    </xf>
    <xf numFmtId="164" fontId="0" fillId="2" borderId="63" xfId="0" applyFont="true" applyBorder="true" applyAlignment="true" applyProtection="true">
      <alignment horizontal="general" vertical="bottom" textRotation="0" wrapText="false" indent="0" shrinkToFit="false"/>
      <protection locked="true" hidden="false"/>
    </xf>
    <xf numFmtId="164" fontId="0" fillId="2" borderId="70" xfId="0" applyFont="true" applyBorder="true" applyAlignment="true" applyProtection="true">
      <alignment horizontal="general" vertical="bottom" textRotation="0" wrapText="false" indent="0" shrinkToFit="false"/>
      <protection locked="true" hidden="false"/>
    </xf>
    <xf numFmtId="164" fontId="0" fillId="2" borderId="71" xfId="0" applyFont="true" applyBorder="true" applyAlignment="true" applyProtection="true">
      <alignment horizontal="center" vertical="bottom" textRotation="0" wrapText="false" indent="0" shrinkToFit="false"/>
      <protection locked="true" hidden="false"/>
    </xf>
    <xf numFmtId="164" fontId="0" fillId="2" borderId="72" xfId="0" applyFont="true" applyBorder="true" applyAlignment="true" applyProtection="true">
      <alignment horizontal="general" vertical="bottom" textRotation="0" wrapText="false" indent="0" shrinkToFit="false"/>
      <protection locked="true" hidden="false"/>
    </xf>
    <xf numFmtId="164" fontId="0" fillId="2" borderId="73" xfId="0" applyFont="true" applyBorder="true" applyAlignment="true" applyProtection="true">
      <alignment horizontal="general" vertical="bottom" textRotation="0" wrapText="false" indent="0" shrinkToFit="false"/>
      <protection locked="true" hidden="false"/>
    </xf>
    <xf numFmtId="164" fontId="11" fillId="2" borderId="74" xfId="0" applyFont="true" applyBorder="true" applyAlignment="true" applyProtection="true">
      <alignment horizontal="center" vertical="bottom" textRotation="0" wrapText="false" indent="0" shrinkToFit="false"/>
      <protection locked="true" hidden="false"/>
    </xf>
    <xf numFmtId="165" fontId="11" fillId="2" borderId="75" xfId="0" applyFont="true" applyBorder="true" applyAlignment="true" applyProtection="true">
      <alignment horizontal="center" vertical="bottom" textRotation="0" wrapText="false" indent="0" shrinkToFit="false"/>
      <protection locked="true" hidden="false"/>
    </xf>
    <xf numFmtId="165" fontId="11" fillId="2" borderId="76" xfId="0" applyFont="true" applyBorder="true" applyAlignment="true" applyProtection="true">
      <alignment horizontal="center" vertical="bottom" textRotation="0" wrapText="false" indent="0" shrinkToFit="false"/>
      <protection locked="true" hidden="false"/>
    </xf>
    <xf numFmtId="165" fontId="11" fillId="2" borderId="77" xfId="0" applyFont="true" applyBorder="true" applyAlignment="true" applyProtection="true">
      <alignment horizontal="center" vertical="bottom" textRotation="0" wrapText="false" indent="0" shrinkToFit="false"/>
      <protection locked="true" hidden="false"/>
    </xf>
    <xf numFmtId="165" fontId="12" fillId="2" borderId="78" xfId="0" applyFont="true" applyBorder="true" applyAlignment="true" applyProtection="true">
      <alignment horizontal="left" vertical="bottom" textRotation="0" wrapText="false" indent="0" shrinkToFit="false"/>
      <protection locked="true" hidden="false"/>
    </xf>
    <xf numFmtId="166" fontId="7" fillId="2" borderId="57" xfId="0" applyFont="true" applyBorder="true" applyAlignment="true" applyProtection="true">
      <alignment horizontal="general" vertical="bottom" textRotation="0" wrapText="false" indent="0" shrinkToFit="false"/>
      <protection locked="true" hidden="false"/>
    </xf>
    <xf numFmtId="166" fontId="7" fillId="2" borderId="37" xfId="0" applyFont="true" applyBorder="true" applyAlignment="true" applyProtection="true">
      <alignment horizontal="general" vertical="bottom" textRotation="0" wrapText="false" indent="0" shrinkToFit="false"/>
      <protection locked="true" hidden="false"/>
    </xf>
    <xf numFmtId="165" fontId="12" fillId="2" borderId="79" xfId="0" applyFont="true" applyBorder="true" applyAlignment="true" applyProtection="true">
      <alignment horizontal="left" vertical="bottom" textRotation="0" wrapText="false" indent="0" shrinkToFit="false"/>
      <protection locked="true" hidden="false"/>
    </xf>
    <xf numFmtId="166" fontId="7" fillId="2" borderId="80" xfId="0" applyFont="true" applyBorder="true" applyAlignment="true" applyProtection="true">
      <alignment horizontal="general" vertical="bottom" textRotation="0" wrapText="false" indent="0" shrinkToFit="false"/>
      <protection locked="true" hidden="false"/>
    </xf>
    <xf numFmtId="166" fontId="7" fillId="2" borderId="51"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protection locked="true" hidden="false"/>
    </xf>
    <xf numFmtId="165" fontId="7" fillId="2" borderId="51" xfId="0" applyFont="true" applyBorder="true" applyAlignment="true" applyProtection="true">
      <alignment horizontal="center" vertical="bottom" textRotation="0" wrapText="false" indent="0" shrinkToFit="false"/>
      <protection locked="true" hidden="false"/>
    </xf>
    <xf numFmtId="166" fontId="7" fillId="2" borderId="48" xfId="0" applyFont="true" applyBorder="true" applyAlignment="true" applyProtection="true">
      <alignment horizontal="general" vertical="bottom" textRotation="0" wrapText="false" indent="0" shrinkToFit="false"/>
      <protection locked="true" hidden="false"/>
    </xf>
    <xf numFmtId="164" fontId="9" fillId="2" borderId="18" xfId="0" applyFont="true" applyBorder="true" applyAlignment="true" applyProtection="true">
      <alignment horizontal="general" vertical="bottom" textRotation="0" wrapText="false" indent="0" shrinkToFit="false"/>
      <protection locked="true" hidden="false"/>
    </xf>
    <xf numFmtId="164" fontId="0" fillId="2" borderId="81" xfId="0" applyFont="true" applyBorder="true" applyAlignment="true" applyProtection="true">
      <alignment horizontal="general" vertical="bottom" textRotation="0" wrapText="false" indent="0" shrinkToFit="false"/>
      <protection locked="true" hidden="false"/>
    </xf>
    <xf numFmtId="172" fontId="0" fillId="2" borderId="0" xfId="0" applyFont="true" applyBorder="true" applyAlignment="true" applyProtection="true">
      <alignment horizontal="general" vertical="bottom" textRotation="0" wrapText="false" indent="0" shrinkToFit="false"/>
      <protection locked="true" hidden="false"/>
    </xf>
    <xf numFmtId="172" fontId="0" fillId="2" borderId="21" xfId="0" applyFont="true" applyBorder="true" applyAlignment="true" applyProtection="true">
      <alignment horizontal="general" vertical="bottom" textRotation="0" wrapText="false" indent="0" shrinkToFit="false"/>
      <protection locked="true" hidden="false"/>
    </xf>
    <xf numFmtId="165" fontId="12" fillId="2" borderId="82" xfId="0" applyFont="true" applyBorder="true" applyAlignment="true" applyProtection="true">
      <alignment horizontal="center" vertical="bottom" textRotation="0" wrapText="false" indent="0" shrinkToFit="false"/>
      <protection locked="true" hidden="false"/>
    </xf>
    <xf numFmtId="165" fontId="24" fillId="2" borderId="29" xfId="0" applyFont="true" applyBorder="true" applyAlignment="true" applyProtection="true">
      <alignment horizontal="center" vertical="bottom" textRotation="0" wrapText="false" indent="0" shrinkToFit="false"/>
      <protection locked="true" hidden="false"/>
    </xf>
    <xf numFmtId="165" fontId="24" fillId="2" borderId="53" xfId="0" applyFont="true" applyBorder="true" applyAlignment="true" applyProtection="true">
      <alignment horizontal="center" vertical="bottom" textRotation="0" wrapText="false" indent="0" shrinkToFit="false"/>
      <protection locked="true" hidden="false"/>
    </xf>
    <xf numFmtId="164" fontId="13" fillId="2" borderId="53" xfId="0" applyFont="true" applyBorder="true" applyAlignment="true" applyProtection="true">
      <alignment horizontal="general" vertical="bottom" textRotation="0" wrapText="false" indent="0" shrinkToFit="false"/>
      <protection locked="true" hidden="false"/>
    </xf>
    <xf numFmtId="165" fontId="12" fillId="2" borderId="53" xfId="0" applyFont="true" applyBorder="true" applyAlignment="true" applyProtection="true">
      <alignment horizontal="center" vertical="bottom" textRotation="0" wrapText="false" indent="0" shrinkToFit="false"/>
      <protection locked="true" hidden="false"/>
    </xf>
    <xf numFmtId="165" fontId="24" fillId="2" borderId="63" xfId="0" applyFont="true" applyBorder="true" applyAlignment="true" applyProtection="true">
      <alignment horizontal="center" vertical="bottom" textRotation="0" wrapText="false" indent="0" shrinkToFit="false"/>
      <protection locked="true" hidden="false"/>
    </xf>
    <xf numFmtId="164" fontId="0" fillId="2" borderId="64" xfId="0" applyFont="true" applyBorder="true" applyAlignment="true" applyProtection="true">
      <alignment horizontal="center" vertical="bottom" textRotation="0" wrapText="false" indent="0" shrinkToFit="false"/>
      <protection locked="true" hidden="false"/>
    </xf>
    <xf numFmtId="174" fontId="13" fillId="2" borderId="66" xfId="0" applyFont="true" applyBorder="true" applyAlignment="true" applyProtection="true">
      <alignment horizontal="center" vertical="bottom" textRotation="0" wrapText="false" indent="0" shrinkToFit="false"/>
      <protection locked="true" hidden="false"/>
    </xf>
    <xf numFmtId="164" fontId="13" fillId="2" borderId="65" xfId="0" applyFont="true" applyBorder="true" applyAlignment="true" applyProtection="true">
      <alignment horizontal="general" vertical="bottom" textRotation="0" wrapText="false" indent="0" shrinkToFit="false"/>
      <protection locked="true" hidden="false"/>
    </xf>
    <xf numFmtId="172" fontId="13" fillId="2" borderId="66" xfId="0" applyFont="true" applyBorder="true" applyAlignment="true" applyProtection="true">
      <alignment horizontal="center" vertical="bottom" textRotation="0" wrapText="false" indent="0" shrinkToFit="false"/>
      <protection locked="true" hidden="false"/>
    </xf>
    <xf numFmtId="172" fontId="13" fillId="2" borderId="65" xfId="0" applyFont="true" applyBorder="true" applyAlignment="true" applyProtection="true">
      <alignment horizontal="general" vertical="bottom" textRotation="0" wrapText="false" indent="0" shrinkToFit="false"/>
      <protection locked="true" hidden="false"/>
    </xf>
    <xf numFmtId="173" fontId="13" fillId="2" borderId="66" xfId="0" applyFont="true" applyBorder="true" applyAlignment="true" applyProtection="true">
      <alignment horizontal="right" vertical="bottom" textRotation="0" wrapText="false" indent="0" shrinkToFit="false"/>
      <protection locked="true" hidden="false"/>
    </xf>
    <xf numFmtId="174" fontId="13" fillId="2" borderId="69" xfId="0" applyFont="true" applyBorder="true" applyAlignment="true" applyProtection="true">
      <alignment horizontal="center" vertical="bottom" textRotation="0" wrapText="false" indent="0" shrinkToFit="false"/>
      <protection locked="true" hidden="false"/>
    </xf>
    <xf numFmtId="172" fontId="13" fillId="2" borderId="69" xfId="0" applyFont="true" applyBorder="true" applyAlignment="true" applyProtection="true">
      <alignment horizontal="center" vertical="bottom" textRotation="0" wrapText="false" indent="0" shrinkToFit="false"/>
      <protection locked="true" hidden="false"/>
    </xf>
    <xf numFmtId="173" fontId="13" fillId="2" borderId="69" xfId="0" applyFont="true" applyBorder="true" applyAlignment="true" applyProtection="true">
      <alignment horizontal="right" vertical="bottom" textRotation="0" wrapText="false" indent="0" shrinkToFit="false"/>
      <protection locked="true" hidden="false"/>
    </xf>
    <xf numFmtId="173" fontId="13" fillId="2" borderId="83" xfId="0" applyFont="true" applyBorder="true" applyAlignment="true" applyProtection="true">
      <alignment horizontal="right" vertical="bottom" textRotation="0" wrapText="false" indent="0" shrinkToFit="false"/>
      <protection locked="true" hidden="false"/>
    </xf>
    <xf numFmtId="164" fontId="0" fillId="2" borderId="17" xfId="0" applyFont="true" applyBorder="true" applyAlignment="true" applyProtection="true">
      <alignment horizontal="center" vertical="bottom" textRotation="0" wrapText="false" indent="0" shrinkToFit="false"/>
      <protection locked="true" hidden="false"/>
    </xf>
    <xf numFmtId="164" fontId="0" fillId="2" borderId="84" xfId="0" applyFont="true" applyBorder="true" applyAlignment="true" applyProtection="true">
      <alignment horizontal="general" vertical="bottom" textRotation="0" wrapText="false" indent="0" shrinkToFit="false"/>
      <protection locked="true" hidden="false"/>
    </xf>
    <xf numFmtId="165" fontId="14" fillId="2" borderId="0" xfId="0" applyFont="true" applyBorder="true" applyAlignment="true" applyProtection="true">
      <alignment horizontal="right" vertical="bottom" textRotation="0" wrapText="false" indent="0" shrinkToFit="false"/>
      <protection locked="true" hidden="false"/>
    </xf>
    <xf numFmtId="165" fontId="14" fillId="2" borderId="11" xfId="0" applyFont="true" applyBorder="true" applyAlignment="true" applyProtection="true">
      <alignment horizontal="right" vertical="bottom" textRotation="0" wrapText="false" indent="0" shrinkToFit="false"/>
      <protection locked="true" hidden="false"/>
    </xf>
    <xf numFmtId="173" fontId="14" fillId="2" borderId="82" xfId="0" applyFont="true" applyBorder="true" applyAlignment="true" applyProtection="true">
      <alignment horizontal="right" vertical="bottom" textRotation="0" wrapText="false" indent="0" shrinkToFit="false"/>
      <protection locked="true" hidden="false"/>
    </xf>
    <xf numFmtId="164" fontId="0" fillId="2" borderId="5" xfId="0" applyFont="true" applyBorder="true" applyAlignment="true" applyProtection="true">
      <alignment horizontal="center" vertical="bottom" textRotation="0" wrapText="false" indent="0" shrinkToFit="false"/>
      <protection locked="true" hidden="false"/>
    </xf>
    <xf numFmtId="165" fontId="14" fillId="2" borderId="8" xfId="0" applyFont="true" applyBorder="true" applyAlignment="true" applyProtection="true">
      <alignment horizontal="general" vertical="bottom" textRotation="0" wrapText="false" indent="0" shrinkToFit="false"/>
      <protection locked="true" hidden="false"/>
    </xf>
    <xf numFmtId="164" fontId="0" fillId="2" borderId="19" xfId="0" applyFont="true" applyBorder="true" applyAlignment="tru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4" fontId="0" fillId="2" borderId="85" xfId="0" applyFont="true" applyBorder="true" applyAlignment="true" applyProtection="true">
      <alignment horizontal="general" vertical="bottom" textRotation="0" wrapText="false" indent="0" shrinkToFit="false"/>
      <protection locked="true" hidden="false"/>
    </xf>
    <xf numFmtId="165" fontId="14" fillId="2" borderId="10" xfId="0" applyFont="true" applyBorder="true" applyAlignment="true" applyProtection="true">
      <alignment horizontal="general" vertical="bottom" textRotation="0" wrapText="false" indent="0" shrinkToFit="false"/>
      <protection locked="true" hidden="false"/>
    </xf>
    <xf numFmtId="165" fontId="14" fillId="2" borderId="60" xfId="0" applyFont="true" applyBorder="true" applyAlignment="true" applyProtection="true">
      <alignment horizontal="center" vertical="bottom" textRotation="0" wrapText="false" indent="0" shrinkToFit="false"/>
      <protection locked="true" hidden="false"/>
    </xf>
    <xf numFmtId="165" fontId="14" fillId="2" borderId="53" xfId="0" applyFont="true" applyBorder="true" applyAlignment="true" applyProtection="true">
      <alignment horizontal="center" vertical="bottom" textRotation="0" wrapText="false" indent="0" shrinkToFit="false"/>
      <protection locked="true" hidden="false"/>
    </xf>
    <xf numFmtId="164" fontId="0" fillId="2" borderId="53" xfId="0" applyFont="true" applyBorder="true" applyAlignment="true" applyProtection="true">
      <alignment horizontal="center" vertical="bottom" textRotation="0" wrapText="false" indent="0" shrinkToFit="false"/>
      <protection locked="true" hidden="false"/>
    </xf>
    <xf numFmtId="165" fontId="14" fillId="2" borderId="53" xfId="0" applyFont="true" applyBorder="true" applyAlignment="true" applyProtection="true">
      <alignment horizontal="general" vertical="bottom" textRotation="0" wrapText="false" indent="0" shrinkToFit="false"/>
      <protection locked="true" hidden="false"/>
    </xf>
    <xf numFmtId="164" fontId="14" fillId="2" borderId="60" xfId="0" applyFont="true" applyBorder="true" applyAlignment="true" applyProtection="true">
      <alignment horizontal="general" vertical="bottom" textRotation="0" wrapText="false" indent="0" shrinkToFit="false"/>
      <protection locked="true" hidden="false"/>
    </xf>
    <xf numFmtId="172" fontId="0" fillId="2" borderId="60" xfId="0" applyFont="true" applyBorder="true" applyAlignment="true" applyProtection="true">
      <alignment horizontal="general" vertical="bottom" textRotation="0" wrapText="false" indent="0" shrinkToFit="false"/>
      <protection locked="true" hidden="false"/>
    </xf>
    <xf numFmtId="172" fontId="0" fillId="2" borderId="53" xfId="0" applyFont="true" applyBorder="true" applyAlignment="true" applyProtection="true">
      <alignment horizontal="general" vertical="bottom" textRotation="0" wrapText="false" indent="0" shrinkToFit="false"/>
      <protection locked="true" hidden="false"/>
    </xf>
    <xf numFmtId="172" fontId="14" fillId="2" borderId="53" xfId="0" applyFont="true" applyBorder="true" applyAlignment="true" applyProtection="true">
      <alignment horizontal="general" vertical="bottom" textRotation="0" wrapText="false" indent="0" shrinkToFit="false"/>
      <protection locked="true" hidden="false"/>
    </xf>
    <xf numFmtId="164" fontId="0" fillId="2" borderId="86" xfId="0" applyFont="true" applyBorder="true" applyAlignment="true" applyProtection="true">
      <alignment horizontal="general" vertical="bottom" textRotation="0" wrapText="false" indent="0" shrinkToFit="false"/>
      <protection locked="true" hidden="false"/>
    </xf>
    <xf numFmtId="165" fontId="14" fillId="2" borderId="19" xfId="0" applyFont="true" applyBorder="true" applyAlignment="true" applyProtection="true">
      <alignment horizontal="center" vertical="bottom" textRotation="0" wrapText="false" indent="0" shrinkToFit="false"/>
      <protection locked="true" hidden="false"/>
    </xf>
    <xf numFmtId="164" fontId="13" fillId="2" borderId="15" xfId="0" applyFont="true" applyBorder="true" applyAlignment="true" applyProtection="true">
      <alignment horizontal="general" vertical="bottom" textRotation="0" wrapText="false" indent="0" shrinkToFit="false"/>
      <protection locked="true" hidden="false"/>
    </xf>
    <xf numFmtId="165" fontId="12" fillId="2" borderId="25" xfId="0" applyFont="true" applyBorder="true" applyAlignment="true" applyProtection="true">
      <alignment horizontal="center" vertical="top" textRotation="0" wrapText="true" indent="0" shrinkToFit="false"/>
      <protection locked="true" hidden="false"/>
    </xf>
    <xf numFmtId="167" fontId="13" fillId="2" borderId="27" xfId="0" applyFont="true" applyBorder="true" applyAlignment="true" applyProtection="true">
      <alignment horizontal="general" vertical="bottom" textRotation="0" wrapText="false" indent="0" shrinkToFit="false"/>
      <protection locked="true" hidden="false"/>
    </xf>
    <xf numFmtId="165" fontId="12" fillId="2" borderId="52" xfId="0" applyFont="true" applyBorder="true" applyAlignment="true" applyProtection="true">
      <alignment horizontal="center" vertical="top" textRotation="0" wrapText="true" indent="0" shrinkToFit="false"/>
      <protection locked="true" hidden="false"/>
    </xf>
    <xf numFmtId="167" fontId="13" fillId="2" borderId="87" xfId="0" applyFont="true" applyBorder="true" applyAlignment="true" applyProtection="true">
      <alignment horizontal="general" vertical="bottom" textRotation="0" wrapText="false" indent="0" shrinkToFit="false"/>
      <protection locked="true" hidden="false"/>
    </xf>
    <xf numFmtId="165" fontId="12" fillId="2" borderId="19" xfId="0" applyFont="true" applyBorder="true" applyAlignment="true" applyProtection="true">
      <alignment horizontal="left" vertical="bottom" textRotation="0" wrapText="false" indent="0" shrinkToFit="false"/>
      <protection locked="true" hidden="false"/>
    </xf>
    <xf numFmtId="175" fontId="14" fillId="2" borderId="88" xfId="0" applyFont="true" applyBorder="true" applyAlignment="true" applyProtection="true">
      <alignment horizontal="general" vertical="bottom" textRotation="0" wrapText="false" indent="0" shrinkToFit="false"/>
      <protection locked="true" hidden="false"/>
    </xf>
    <xf numFmtId="164" fontId="14" fillId="2" borderId="53" xfId="0" applyFont="true" applyBorder="true" applyAlignment="true" applyProtection="true">
      <alignment horizontal="general" vertical="bottom" textRotation="0" wrapText="false" indent="0" shrinkToFit="false"/>
      <protection locked="true" hidden="false"/>
    </xf>
    <xf numFmtId="165" fontId="12" fillId="2" borderId="27" xfId="0" applyFont="true" applyBorder="true" applyAlignment="true" applyProtection="true">
      <alignment horizontal="center" vertical="top" textRotation="0" wrapText="true" indent="0" shrinkToFit="false"/>
      <protection locked="true" hidden="false"/>
    </xf>
    <xf numFmtId="165" fontId="12" fillId="2" borderId="89" xfId="0" applyFont="true" applyBorder="true" applyAlignment="true" applyProtection="true">
      <alignment horizontal="general" vertical="top" textRotation="0" wrapText="true" indent="0" shrinkToFit="false"/>
      <protection locked="true" hidden="false"/>
    </xf>
    <xf numFmtId="173" fontId="13" fillId="2" borderId="90" xfId="0" applyFont="true" applyBorder="true" applyAlignment="true" applyProtection="true">
      <alignment horizontal="center" vertical="top" textRotation="0" wrapText="true" indent="0" shrinkToFit="false"/>
      <protection locked="true" hidden="false"/>
    </xf>
    <xf numFmtId="164" fontId="13" fillId="2" borderId="8" xfId="0" applyFont="true" applyBorder="true" applyAlignment="true" applyProtection="true">
      <alignment horizontal="general" vertical="bottom" textRotation="0" wrapText="false" indent="0" shrinkToFit="false"/>
      <protection locked="true" hidden="false"/>
    </xf>
    <xf numFmtId="165" fontId="12" fillId="2" borderId="19" xfId="0" applyFont="true" applyBorder="true" applyAlignment="true" applyProtection="true">
      <alignment horizontal="center" vertical="top" textRotation="0" wrapText="true" indent="0" shrinkToFit="false"/>
      <protection locked="true" hidden="false"/>
    </xf>
    <xf numFmtId="171" fontId="13" fillId="2" borderId="19" xfId="0" applyFont="true" applyBorder="true" applyAlignment="true" applyProtection="true">
      <alignment horizontal="center" vertical="top" textRotation="0" wrapText="true" indent="0" shrinkToFit="false"/>
      <protection locked="true" hidden="false"/>
    </xf>
    <xf numFmtId="165" fontId="12" fillId="2" borderId="52" xfId="0" applyFont="true" applyBorder="true" applyAlignment="true" applyProtection="true">
      <alignment horizontal="general" vertical="top" textRotation="0" wrapText="true" indent="0" shrinkToFit="false"/>
      <protection locked="true" hidden="false"/>
    </xf>
    <xf numFmtId="173" fontId="13" fillId="2" borderId="87" xfId="0" applyFont="true" applyBorder="true" applyAlignment="true" applyProtection="true">
      <alignment horizontal="center" vertical="top" textRotation="0" wrapText="true" indent="0" shrinkToFit="false"/>
      <protection locked="true" hidden="false"/>
    </xf>
    <xf numFmtId="164" fontId="13" fillId="2" borderId="10" xfId="0" applyFont="true" applyBorder="true" applyAlignment="true" applyProtection="true">
      <alignment horizontal="general" vertical="bottom" textRotation="0" wrapText="false" indent="0" shrinkToFit="false"/>
      <protection locked="true" hidden="false"/>
    </xf>
    <xf numFmtId="164" fontId="13" fillId="2" borderId="18" xfId="0" applyFont="true" applyBorder="true" applyAlignment="true" applyProtection="true">
      <alignment horizontal="general" vertical="bottom" textRotation="0" wrapText="false" indent="0" shrinkToFit="false"/>
      <protection locked="true" hidden="false"/>
    </xf>
    <xf numFmtId="164" fontId="13" fillId="2" borderId="25" xfId="0" applyFont="true" applyBorder="true" applyAlignment="true" applyProtection="true">
      <alignment horizontal="center" vertical="top" textRotation="0" wrapText="true" indent="0" shrinkToFit="false"/>
      <protection locked="true" hidden="false"/>
    </xf>
    <xf numFmtId="165" fontId="12" fillId="2" borderId="26" xfId="0" applyFont="true" applyBorder="true" applyAlignment="true" applyProtection="true">
      <alignment horizontal="center" vertical="top" textRotation="0" wrapText="true" indent="0" shrinkToFit="false"/>
      <protection locked="true" hidden="false"/>
    </xf>
    <xf numFmtId="165" fontId="12" fillId="2" borderId="50" xfId="0" applyFont="true" applyBorder="true" applyAlignment="true" applyProtection="true">
      <alignment horizontal="center" vertical="top" textRotation="0" wrapText="true" indent="0" shrinkToFit="false"/>
      <protection locked="true" hidden="false"/>
    </xf>
    <xf numFmtId="171" fontId="13" fillId="2" borderId="82" xfId="0" applyFont="true" applyBorder="true" applyAlignment="true" applyProtection="true">
      <alignment horizontal="center" vertical="top" textRotation="0" wrapText="true" indent="0" shrinkToFit="false"/>
      <protection locked="true" hidden="false"/>
    </xf>
    <xf numFmtId="171" fontId="13" fillId="2" borderId="90" xfId="0" applyFont="true" applyBorder="true" applyAlignment="true" applyProtection="true">
      <alignment horizontal="center" vertical="top" textRotation="0" wrapText="true" indent="0" shrinkToFit="false"/>
      <protection locked="true" hidden="false"/>
    </xf>
    <xf numFmtId="171" fontId="13" fillId="2" borderId="91" xfId="0" applyFont="true" applyBorder="true" applyAlignment="true" applyProtection="true">
      <alignment horizontal="center" vertical="top" textRotation="0" wrapText="true" indent="0" shrinkToFit="false"/>
      <protection locked="true" hidden="false"/>
    </xf>
    <xf numFmtId="173" fontId="13" fillId="2" borderId="82" xfId="0" applyFont="true" applyBorder="true" applyAlignment="true" applyProtection="true">
      <alignment horizontal="right" vertical="top" textRotation="0" wrapText="true" indent="0" shrinkToFit="false"/>
      <protection locked="true" hidden="false"/>
    </xf>
    <xf numFmtId="173" fontId="13" fillId="2" borderId="90" xfId="0" applyFont="true" applyBorder="true" applyAlignment="true" applyProtection="true">
      <alignment horizontal="right" vertical="top" textRotation="0" wrapText="true" indent="0" shrinkToFit="false"/>
      <protection locked="true" hidden="false"/>
    </xf>
    <xf numFmtId="173" fontId="13" fillId="2" borderId="91" xfId="0" applyFont="true" applyBorder="true" applyAlignment="true" applyProtection="true">
      <alignment horizontal="right" vertical="top" textRotation="0" wrapText="true" indent="0" shrinkToFit="false"/>
      <protection locked="true" hidden="false"/>
    </xf>
    <xf numFmtId="171" fontId="13" fillId="2" borderId="92" xfId="0" applyFont="true" applyBorder="true" applyAlignment="true" applyProtection="true">
      <alignment horizontal="center" vertical="top" textRotation="0" wrapText="true" indent="0" shrinkToFit="false"/>
      <protection locked="true" hidden="false"/>
    </xf>
    <xf numFmtId="171" fontId="13" fillId="2" borderId="87" xfId="0" applyFont="true" applyBorder="true" applyAlignment="true" applyProtection="true">
      <alignment horizontal="center" vertical="top" textRotation="0" wrapText="true" indent="0" shrinkToFit="false"/>
      <protection locked="true" hidden="false"/>
    </xf>
    <xf numFmtId="171" fontId="13" fillId="2" borderId="51" xfId="0" applyFont="true" applyBorder="true" applyAlignment="true" applyProtection="true">
      <alignment horizontal="center" vertical="top" textRotation="0" wrapText="true" indent="0" shrinkToFit="false"/>
      <protection locked="true" hidden="false"/>
    </xf>
    <xf numFmtId="173" fontId="13" fillId="2" borderId="92" xfId="0" applyFont="true" applyBorder="true" applyAlignment="true" applyProtection="true">
      <alignment horizontal="right" vertical="top" textRotation="0" wrapText="true" indent="0" shrinkToFit="false"/>
      <protection locked="true" hidden="false"/>
    </xf>
    <xf numFmtId="173" fontId="13" fillId="2" borderId="87" xfId="0" applyFont="true" applyBorder="true" applyAlignment="true" applyProtection="true">
      <alignment horizontal="right" vertical="top" textRotation="0" wrapText="true" indent="0" shrinkToFit="false"/>
      <protection locked="true" hidden="false"/>
    </xf>
    <xf numFmtId="173" fontId="13" fillId="2" borderId="51" xfId="0" applyFont="true" applyBorder="true" applyAlignment="true" applyProtection="true">
      <alignment horizontal="right" vertical="top" textRotation="0" wrapText="true" indent="0" shrinkToFit="false"/>
      <protection locked="true" hidden="false"/>
    </xf>
    <xf numFmtId="165" fontId="12" fillId="2" borderId="25" xfId="0" applyFont="true" applyBorder="true" applyAlignment="true" applyProtection="true">
      <alignment horizontal="general" vertical="top" textRotation="0" wrapText="true" indent="0" shrinkToFit="false"/>
      <protection locked="true" hidden="false"/>
    </xf>
    <xf numFmtId="171" fontId="12" fillId="2" borderId="26" xfId="0" applyFont="true" applyBorder="true" applyAlignment="true" applyProtection="true">
      <alignment horizontal="center" vertical="top" textRotation="0" wrapText="true" indent="0" shrinkToFit="false"/>
      <protection locked="true" hidden="false"/>
    </xf>
    <xf numFmtId="171" fontId="12" fillId="2" borderId="27" xfId="0" applyFont="true" applyBorder="true" applyAlignment="true" applyProtection="true">
      <alignment horizontal="center" vertical="top" textRotation="0" wrapText="true" indent="0" shrinkToFit="false"/>
      <protection locked="true" hidden="false"/>
    </xf>
    <xf numFmtId="171" fontId="12" fillId="2" borderId="50" xfId="0" applyFont="true" applyBorder="true" applyAlignment="true" applyProtection="true">
      <alignment horizontal="center" vertical="top" textRotation="0" wrapText="true" indent="0" shrinkToFit="false"/>
      <protection locked="true" hidden="false"/>
    </xf>
    <xf numFmtId="173" fontId="12" fillId="2" borderId="26" xfId="0" applyFont="true" applyBorder="true" applyAlignment="true" applyProtection="true">
      <alignment horizontal="right" vertical="top" textRotation="0" wrapText="true" indent="0" shrinkToFit="false"/>
      <protection locked="true" hidden="false"/>
    </xf>
    <xf numFmtId="173" fontId="12" fillId="2" borderId="27" xfId="0" applyFont="true" applyBorder="true" applyAlignment="true" applyProtection="true">
      <alignment horizontal="right" vertical="top" textRotation="0" wrapText="true" indent="0" shrinkToFit="false"/>
      <protection locked="true" hidden="false"/>
    </xf>
    <xf numFmtId="173" fontId="12" fillId="2" borderId="50" xfId="0" applyFont="true" applyBorder="true" applyAlignment="true" applyProtection="true">
      <alignment horizontal="right" vertical="top" textRotation="0" wrapText="true" indent="0" shrinkToFit="false"/>
      <protection locked="true" hidden="false"/>
    </xf>
    <xf numFmtId="176" fontId="12" fillId="2" borderId="82" xfId="0" applyFont="true" applyBorder="true" applyAlignment="true" applyProtection="true">
      <alignment horizontal="center" vertical="top" textRotation="0" wrapText="true" indent="0" shrinkToFit="false"/>
      <protection locked="true" hidden="false"/>
    </xf>
    <xf numFmtId="171" fontId="12" fillId="2" borderId="82" xfId="0" applyFont="true" applyBorder="true" applyAlignment="true" applyProtection="true">
      <alignment horizontal="center" vertical="top" textRotation="0" wrapText="true" indent="0" shrinkToFit="false"/>
      <protection locked="true" hidden="false"/>
    </xf>
    <xf numFmtId="171" fontId="12" fillId="2" borderId="90" xfId="0" applyFont="true" applyBorder="true" applyAlignment="true" applyProtection="true">
      <alignment horizontal="center" vertical="top" textRotation="0" wrapText="true" indent="0" shrinkToFit="false"/>
      <protection locked="true" hidden="false"/>
    </xf>
    <xf numFmtId="171" fontId="12" fillId="2" borderId="91" xfId="0" applyFont="true" applyBorder="true" applyAlignment="true" applyProtection="true">
      <alignment horizontal="center" vertical="top" textRotation="0" wrapText="true" indent="0" shrinkToFit="false"/>
      <protection locked="true" hidden="false"/>
    </xf>
    <xf numFmtId="173" fontId="12" fillId="2" borderId="82" xfId="0" applyFont="true" applyBorder="true" applyAlignment="true" applyProtection="true">
      <alignment horizontal="right" vertical="top" textRotation="0" wrapText="true" indent="0" shrinkToFit="false"/>
      <protection locked="true" hidden="false"/>
    </xf>
    <xf numFmtId="173" fontId="12" fillId="2" borderId="90" xfId="0" applyFont="true" applyBorder="true" applyAlignment="true" applyProtection="true">
      <alignment horizontal="right" vertical="top" textRotation="0" wrapText="true" indent="0" shrinkToFit="false"/>
      <protection locked="true" hidden="false"/>
    </xf>
    <xf numFmtId="173" fontId="12" fillId="2" borderId="91" xfId="0" applyFont="true" applyBorder="true" applyAlignment="true" applyProtection="true">
      <alignment horizontal="right" vertical="top" textRotation="0" wrapText="true" indent="0" shrinkToFit="false"/>
      <protection locked="true" hidden="false"/>
    </xf>
    <xf numFmtId="171" fontId="12" fillId="2" borderId="92" xfId="0" applyFont="true" applyBorder="true" applyAlignment="true" applyProtection="true">
      <alignment horizontal="center" vertical="top" textRotation="0" wrapText="true" indent="0" shrinkToFit="false"/>
      <protection locked="true" hidden="false"/>
    </xf>
    <xf numFmtId="171" fontId="12" fillId="2" borderId="87" xfId="0" applyFont="true" applyBorder="true" applyAlignment="true" applyProtection="true">
      <alignment horizontal="center" vertical="top" textRotation="0" wrapText="true" indent="0" shrinkToFit="false"/>
      <protection locked="true" hidden="false"/>
    </xf>
    <xf numFmtId="171" fontId="12" fillId="2" borderId="51" xfId="0" applyFont="true" applyBorder="true" applyAlignment="true" applyProtection="true">
      <alignment horizontal="center" vertical="top" textRotation="0" wrapText="true" indent="0" shrinkToFit="false"/>
      <protection locked="true" hidden="false"/>
    </xf>
    <xf numFmtId="173" fontId="12" fillId="2" borderId="92" xfId="0" applyFont="true" applyBorder="true" applyAlignment="true" applyProtection="true">
      <alignment horizontal="right" vertical="top" textRotation="0" wrapText="true" indent="0" shrinkToFit="false"/>
      <protection locked="true" hidden="false"/>
    </xf>
    <xf numFmtId="173" fontId="12" fillId="2" borderId="87" xfId="0" applyFont="true" applyBorder="true" applyAlignment="true" applyProtection="true">
      <alignment horizontal="right" vertical="top" textRotation="0" wrapText="true" indent="0" shrinkToFit="false"/>
      <protection locked="true" hidden="false"/>
    </xf>
    <xf numFmtId="173" fontId="12" fillId="2" borderId="51" xfId="0" applyFont="true" applyBorder="true" applyAlignment="true" applyProtection="true">
      <alignment horizontal="right" vertical="top" textRotation="0" wrapText="true" indent="0" shrinkToFit="false"/>
      <protection locked="true" hidden="false"/>
    </xf>
    <xf numFmtId="164" fontId="13" fillId="2" borderId="11" xfId="0" applyFont="true" applyBorder="true" applyAlignment="true" applyProtection="true">
      <alignment horizontal="general" vertical="bottom" textRotation="0" wrapText="false" indent="0" shrinkToFit="false"/>
      <protection locked="true" hidden="false"/>
    </xf>
    <xf numFmtId="172" fontId="13" fillId="2" borderId="82" xfId="0" applyFont="true" applyBorder="true" applyAlignment="true" applyProtection="true">
      <alignment horizontal="center" vertical="top" textRotation="0" wrapText="true" indent="0" shrinkToFit="false"/>
      <protection locked="true" hidden="false"/>
    </xf>
    <xf numFmtId="172" fontId="13" fillId="2" borderId="90" xfId="0" applyFont="true" applyBorder="true" applyAlignment="true" applyProtection="true">
      <alignment horizontal="center" vertical="top" textRotation="0" wrapText="true" indent="0" shrinkToFit="false"/>
      <protection locked="true" hidden="false"/>
    </xf>
    <xf numFmtId="172" fontId="13" fillId="2" borderId="92" xfId="0" applyFont="true" applyBorder="true" applyAlignment="true" applyProtection="true">
      <alignment horizontal="center" vertical="top" textRotation="0" wrapText="true" indent="0" shrinkToFit="false"/>
      <protection locked="true" hidden="false"/>
    </xf>
    <xf numFmtId="172" fontId="13" fillId="2" borderId="87" xfId="0" applyFont="true" applyBorder="true" applyAlignment="true" applyProtection="true">
      <alignment horizontal="center" vertical="top" textRotation="0" wrapText="true" indent="0" shrinkToFit="false"/>
      <protection locked="true" hidden="false"/>
    </xf>
    <xf numFmtId="164" fontId="13" fillId="2" borderId="14" xfId="0" applyFont="true" applyBorder="true" applyAlignment="true" applyProtection="true">
      <alignment horizontal="general" vertical="bottom" textRotation="0" wrapText="false" indent="0" shrinkToFit="false"/>
      <protection locked="true" hidden="false"/>
    </xf>
    <xf numFmtId="167" fontId="13" fillId="2" borderId="91" xfId="0" applyFont="true" applyBorder="true" applyAlignment="true" applyProtection="true">
      <alignment horizontal="right" vertical="top" textRotation="0" wrapText="true" indent="0" shrinkToFit="false"/>
      <protection locked="true" hidden="false"/>
    </xf>
    <xf numFmtId="167" fontId="13" fillId="2" borderId="51" xfId="0" applyFont="true" applyBorder="true" applyAlignment="true" applyProtection="true">
      <alignment horizontal="right" vertical="top" textRotation="0" wrapText="true" indent="0" shrinkToFit="false"/>
      <protection locked="true" hidden="false"/>
    </xf>
    <xf numFmtId="167" fontId="12" fillId="2" borderId="50" xfId="0" applyFont="true" applyBorder="true" applyAlignment="true" applyProtection="true">
      <alignment horizontal="right" vertical="top" textRotation="0" wrapText="true" indent="0" shrinkToFit="false"/>
      <protection locked="true" hidden="false"/>
    </xf>
    <xf numFmtId="167" fontId="12" fillId="2" borderId="91" xfId="0" applyFont="true" applyBorder="true" applyAlignment="true" applyProtection="true">
      <alignment horizontal="right" vertical="top" textRotation="0" wrapText="true" indent="0" shrinkToFit="false"/>
      <protection locked="true" hidden="false"/>
    </xf>
    <xf numFmtId="167" fontId="12" fillId="2" borderId="51" xfId="0" applyFont="true" applyBorder="true" applyAlignment="true" applyProtection="true">
      <alignment horizontal="right" vertical="top" textRotation="0" wrapText="true" indent="0" shrinkToFit="false"/>
      <protection locked="true" hidden="false"/>
    </xf>
    <xf numFmtId="164" fontId="0" fillId="2" borderId="93" xfId="0" applyFont="true" applyBorder="true" applyAlignment="true" applyProtection="true">
      <alignment horizontal="general" vertical="bottom" textRotation="0" wrapText="false" indent="0" shrinkToFit="false"/>
      <protection locked="true" hidden="false"/>
    </xf>
    <xf numFmtId="164" fontId="0" fillId="2" borderId="94" xfId="0" applyFont="true" applyBorder="true" applyAlignment="true" applyProtection="true">
      <alignment horizontal="general" vertical="bottom" textRotation="0" wrapText="false" indent="0" shrinkToFit="false"/>
      <protection locked="true" hidden="false"/>
    </xf>
    <xf numFmtId="165" fontId="25" fillId="2" borderId="9" xfId="0" applyFont="true" applyBorder="true" applyAlignment="true" applyProtection="true">
      <alignment horizontal="center" vertical="bottom" textRotation="0" wrapText="false" indent="0" shrinkToFit="false"/>
      <protection locked="true" hidden="false"/>
    </xf>
    <xf numFmtId="165" fontId="25" fillId="2" borderId="13" xfId="0" applyFont="true" applyBorder="true" applyAlignment="true" applyProtection="true">
      <alignment horizontal="center" vertical="bottom" textRotation="0" wrapText="false" indent="0" shrinkToFit="false"/>
      <protection locked="true" hidden="false"/>
    </xf>
    <xf numFmtId="164" fontId="22" fillId="2" borderId="23" xfId="0" applyFont="true" applyBorder="true" applyAlignment="true" applyProtection="true">
      <alignment horizontal="center" vertical="bottom" textRotation="0" wrapText="false" indent="0" shrinkToFit="false"/>
      <protection locked="true" hidden="false"/>
    </xf>
    <xf numFmtId="165" fontId="10" fillId="2" borderId="19" xfId="0" applyFont="true" applyBorder="true" applyAlignment="true" applyProtection="true">
      <alignment horizontal="center" vertical="bottom" textRotation="0" wrapText="false" indent="0" shrinkToFit="false"/>
      <protection locked="true" hidden="false"/>
    </xf>
    <xf numFmtId="164" fontId="12" fillId="2" borderId="25" xfId="0" applyFont="true" applyBorder="true" applyAlignment="true" applyProtection="true">
      <alignment horizontal="center" vertical="center" textRotation="0" wrapText="false" indent="0" shrinkToFit="false"/>
      <protection locked="true" hidden="false"/>
    </xf>
    <xf numFmtId="165" fontId="12" fillId="2" borderId="26" xfId="0" applyFont="true" applyBorder="true" applyAlignment="true" applyProtection="true">
      <alignment horizontal="center" vertical="center" textRotation="0" wrapText="false" indent="0" shrinkToFit="false"/>
      <protection locked="true" hidden="false"/>
    </xf>
    <xf numFmtId="165" fontId="12" fillId="2" borderId="27" xfId="0" applyFont="true" applyBorder="true" applyAlignment="true" applyProtection="true">
      <alignment horizontal="center" vertical="center" textRotation="0" wrapText="false" indent="0" shrinkToFit="false"/>
      <protection locked="true" hidden="false"/>
    </xf>
    <xf numFmtId="177" fontId="13" fillId="2" borderId="55" xfId="0" applyFont="true" applyBorder="true" applyAlignment="true" applyProtection="true">
      <alignment horizontal="general" vertical="bottom" textRotation="0" wrapText="false" indent="0" shrinkToFit="false"/>
      <protection locked="true" hidden="false"/>
    </xf>
    <xf numFmtId="177" fontId="13" fillId="2" borderId="56" xfId="0" applyFont="true" applyBorder="true" applyAlignment="true" applyProtection="true">
      <alignment horizontal="general" vertical="bottom" textRotation="0" wrapText="false" indent="0" shrinkToFit="false"/>
      <protection locked="true" hidden="false"/>
    </xf>
    <xf numFmtId="177" fontId="13" fillId="2" borderId="36" xfId="0" applyFont="true" applyBorder="true" applyAlignment="true" applyProtection="true">
      <alignment horizontal="general" vertical="bottom" textRotation="0" wrapText="false" indent="0" shrinkToFit="false"/>
      <protection locked="true" hidden="false"/>
    </xf>
    <xf numFmtId="177" fontId="13" fillId="2" borderId="37" xfId="0" applyFont="true" applyBorder="true" applyAlignment="true" applyProtection="true">
      <alignment horizontal="general" vertical="bottom" textRotation="0" wrapText="false" indent="0" shrinkToFit="false"/>
      <protection locked="true" hidden="false"/>
    </xf>
    <xf numFmtId="165" fontId="12" fillId="2" borderId="95" xfId="0" applyFont="true" applyBorder="true" applyAlignment="true" applyProtection="true">
      <alignment horizontal="left" vertical="bottom" textRotation="0" wrapText="false" indent="0" shrinkToFit="false"/>
      <protection locked="true" hidden="false"/>
    </xf>
    <xf numFmtId="177" fontId="13" fillId="2" borderId="96" xfId="0" applyFont="true" applyBorder="true" applyAlignment="true" applyProtection="true">
      <alignment horizontal="general" vertical="bottom" textRotation="0" wrapText="false" indent="0" shrinkToFit="false"/>
      <protection locked="true" hidden="false"/>
    </xf>
    <xf numFmtId="177" fontId="13" fillId="2" borderId="97" xfId="0" applyFont="true" applyBorder="true" applyAlignment="true" applyProtection="true">
      <alignment horizontal="general" vertical="bottom" textRotation="0" wrapText="false" indent="0" shrinkToFit="false"/>
      <protection locked="true" hidden="false"/>
    </xf>
    <xf numFmtId="165" fontId="12" fillId="2" borderId="89" xfId="0" applyFont="true" applyBorder="true" applyAlignment="true" applyProtection="true">
      <alignment horizontal="left" vertical="bottom" textRotation="0" wrapText="false" indent="0" shrinkToFit="false"/>
      <protection locked="true" hidden="false"/>
    </xf>
    <xf numFmtId="177" fontId="12" fillId="2" borderId="82" xfId="0" applyFont="true" applyBorder="true" applyAlignment="true" applyProtection="true">
      <alignment horizontal="general" vertical="bottom" textRotation="0" wrapText="false" indent="0" shrinkToFit="false"/>
      <protection locked="true" hidden="false"/>
    </xf>
    <xf numFmtId="177" fontId="12" fillId="2" borderId="90" xfId="0" applyFont="true" applyBorder="true" applyAlignment="true" applyProtection="true">
      <alignment horizontal="general" vertical="bottom" textRotation="0" wrapText="false" indent="0" shrinkToFit="false"/>
      <protection locked="true" hidden="false"/>
    </xf>
    <xf numFmtId="177" fontId="13" fillId="2" borderId="82" xfId="0" applyFont="true" applyBorder="true" applyAlignment="true" applyProtection="true">
      <alignment horizontal="general" vertical="bottom" textRotation="0" wrapText="false" indent="0" shrinkToFit="false"/>
      <protection locked="true" hidden="false"/>
    </xf>
    <xf numFmtId="177" fontId="13" fillId="2" borderId="90" xfId="0" applyFont="true" applyBorder="true" applyAlignment="true" applyProtection="true">
      <alignment horizontal="general" vertical="bottom" textRotation="0" wrapText="false" indent="0" shrinkToFit="false"/>
      <protection locked="true" hidden="false"/>
    </xf>
    <xf numFmtId="165" fontId="12" fillId="2" borderId="52" xfId="0" applyFont="true" applyBorder="true" applyAlignment="true" applyProtection="true">
      <alignment horizontal="left" vertical="bottom" textRotation="0" wrapText="false" indent="0" shrinkToFit="false"/>
      <protection locked="true" hidden="false"/>
    </xf>
    <xf numFmtId="177" fontId="12" fillId="2" borderId="92" xfId="0" applyFont="true" applyBorder="true" applyAlignment="true" applyProtection="true">
      <alignment horizontal="general" vertical="bottom" textRotation="0" wrapText="false" indent="0" shrinkToFit="false"/>
      <protection locked="true" hidden="false"/>
    </xf>
    <xf numFmtId="177" fontId="12" fillId="2" borderId="87" xfId="0" applyFont="true" applyBorder="true" applyAlignment="true" applyProtection="true">
      <alignment horizontal="general" vertical="bottom" textRotation="0" wrapText="false" indent="0" shrinkToFit="false"/>
      <protection locked="true" hidden="false"/>
    </xf>
    <xf numFmtId="164" fontId="0" fillId="2" borderId="98" xfId="0" applyFont="true" applyBorder="true" applyAlignment="true" applyProtection="true">
      <alignment horizontal="general" vertical="bottom" textRotation="0" wrapText="false" indent="0" shrinkToFit="false"/>
      <protection locked="true" hidden="false"/>
    </xf>
    <xf numFmtId="164" fontId="26" fillId="2" borderId="25" xfId="0" applyFont="true" applyBorder="true" applyAlignment="true" applyProtection="true">
      <alignment horizontal="left" vertical="bottom" textRotation="0" wrapText="false" indent="0" shrinkToFit="false"/>
      <protection locked="true" hidden="false"/>
    </xf>
    <xf numFmtId="165" fontId="27" fillId="2" borderId="26" xfId="0" applyFont="true" applyBorder="true" applyAlignment="true" applyProtection="true">
      <alignment horizontal="center" vertical="center" textRotation="0" wrapText="false" indent="0" shrinkToFit="false"/>
      <protection locked="true" hidden="false"/>
    </xf>
    <xf numFmtId="165" fontId="27" fillId="2" borderId="82" xfId="0" applyFont="true" applyBorder="true" applyAlignment="true" applyProtection="true">
      <alignment horizontal="center" vertical="center" textRotation="0" wrapText="false" indent="0" shrinkToFit="false"/>
      <protection locked="true" hidden="false"/>
    </xf>
    <xf numFmtId="177" fontId="28" fillId="2" borderId="55" xfId="0" applyFont="true" applyBorder="true" applyAlignment="true" applyProtection="true">
      <alignment horizontal="general" vertical="bottom" textRotation="0" wrapText="false" indent="0" shrinkToFit="false"/>
      <protection locked="true" hidden="false"/>
    </xf>
    <xf numFmtId="177" fontId="28" fillId="2" borderId="96" xfId="0" applyFont="true" applyBorder="true" applyAlignment="true" applyProtection="true">
      <alignment horizontal="general" vertical="bottom" textRotation="0" wrapText="false" indent="0" shrinkToFit="false"/>
      <protection locked="true" hidden="false"/>
    </xf>
    <xf numFmtId="165" fontId="26" fillId="2" borderId="89" xfId="0" applyFont="true" applyBorder="true" applyAlignment="true" applyProtection="true">
      <alignment horizontal="left" vertical="bottom" textRotation="0" wrapText="false" indent="0" shrinkToFit="false"/>
      <protection locked="true" hidden="false"/>
    </xf>
    <xf numFmtId="177" fontId="27" fillId="2" borderId="82" xfId="0" applyFont="true" applyBorder="true" applyAlignment="true" applyProtection="true">
      <alignment horizontal="general" vertical="bottom" textRotation="0" wrapText="false" indent="0" shrinkToFit="false"/>
      <protection locked="true" hidden="false"/>
    </xf>
    <xf numFmtId="177" fontId="28" fillId="2" borderId="36" xfId="0" applyFont="true" applyBorder="true" applyAlignment="true" applyProtection="true">
      <alignment horizontal="general" vertical="bottom" textRotation="0" wrapText="false" indent="0" shrinkToFit="false"/>
      <protection locked="true" hidden="false"/>
    </xf>
    <xf numFmtId="165" fontId="26" fillId="2" borderId="95" xfId="0" applyFont="true" applyBorder="true" applyAlignment="true" applyProtection="true">
      <alignment horizontal="left" vertical="bottom" textRotation="0" wrapText="false" indent="0" shrinkToFit="false"/>
      <protection locked="true" hidden="false"/>
    </xf>
    <xf numFmtId="177" fontId="27" fillId="2" borderId="96" xfId="0" applyFont="true" applyBorder="true" applyAlignment="true" applyProtection="true">
      <alignment horizontal="right" vertical="center" textRotation="0" wrapText="false" indent="0" shrinkToFit="false"/>
      <protection locked="true" hidden="false"/>
    </xf>
    <xf numFmtId="177" fontId="27" fillId="2" borderId="82" xfId="0" applyFont="true" applyBorder="true" applyAlignment="true" applyProtection="true">
      <alignment horizontal="right" vertical="center" textRotation="0" wrapText="false" indent="0" shrinkToFit="false"/>
      <protection locked="true" hidden="false"/>
    </xf>
    <xf numFmtId="165" fontId="26" fillId="2" borderId="52" xfId="0" applyFont="true" applyBorder="true" applyAlignment="true" applyProtection="true">
      <alignment horizontal="left" vertical="bottom" textRotation="0" wrapText="false" indent="0" shrinkToFit="false"/>
      <protection locked="true" hidden="false"/>
    </xf>
    <xf numFmtId="165" fontId="12" fillId="2" borderId="25" xfId="0" applyFont="true" applyBorder="true" applyAlignment="true" applyProtection="true">
      <alignment horizontal="left" vertical="bottom" textRotation="0" wrapText="false" indent="0" shrinkToFit="false"/>
      <protection locked="true" hidden="false"/>
    </xf>
    <xf numFmtId="177" fontId="27" fillId="2" borderId="92" xfId="0" applyFont="true" applyBorder="true" applyAlignment="true" applyProtection="true">
      <alignment horizontal="general" vertical="bottom" textRotation="0" wrapText="false" indent="0" shrinkToFit="false"/>
      <protection locked="true" hidden="false"/>
    </xf>
    <xf numFmtId="165" fontId="27" fillId="2" borderId="27" xfId="0" applyFont="true" applyBorder="true" applyAlignment="true" applyProtection="true">
      <alignment horizontal="center" vertical="center" textRotation="0" wrapText="false" indent="0" shrinkToFit="false"/>
      <protection locked="true" hidden="false"/>
    </xf>
    <xf numFmtId="177" fontId="12" fillId="2" borderId="96" xfId="0" applyFont="true" applyBorder="true" applyAlignment="true" applyProtection="true">
      <alignment horizontal="right" vertical="center" textRotation="0" wrapText="false" indent="0" shrinkToFit="false"/>
      <protection locked="true" hidden="false"/>
    </xf>
    <xf numFmtId="177" fontId="12" fillId="2" borderId="97" xfId="0" applyFont="true" applyBorder="true" applyAlignment="true" applyProtection="true">
      <alignment horizontal="right" vertical="center" textRotation="0" wrapText="false" indent="0" shrinkToFit="false"/>
      <protection locked="true" hidden="false"/>
    </xf>
    <xf numFmtId="177" fontId="0" fillId="2" borderId="18" xfId="0" applyFont="true" applyBorder="true" applyAlignment="true" applyProtection="true">
      <alignment horizontal="general" vertical="bottom" textRotation="0" wrapText="false" indent="0" shrinkToFit="false"/>
      <protection locked="true" hidden="false"/>
    </xf>
    <xf numFmtId="165" fontId="15" fillId="2" borderId="25" xfId="0" applyFont="true" applyBorder="true" applyAlignment="true" applyProtection="true">
      <alignment horizontal="center" vertical="center" textRotation="0" wrapText="false" indent="0" shrinkToFit="false"/>
      <protection locked="true" hidden="false"/>
    </xf>
    <xf numFmtId="165" fontId="15" fillId="2" borderId="26" xfId="0" applyFont="true" applyBorder="true" applyAlignment="true" applyProtection="true">
      <alignment horizontal="center" vertical="center" textRotation="0" wrapText="false" indent="0" shrinkToFit="false"/>
      <protection locked="true" hidden="false"/>
    </xf>
    <xf numFmtId="165" fontId="15" fillId="2" borderId="27" xfId="0" applyFont="true" applyBorder="true" applyAlignment="true" applyProtection="true">
      <alignment horizontal="center" vertical="center" textRotation="0" wrapText="false" indent="0" shrinkToFit="false"/>
      <protection locked="true" hidden="false"/>
    </xf>
    <xf numFmtId="177" fontId="7" fillId="2" borderId="55" xfId="0" applyFont="true" applyBorder="true" applyAlignment="true" applyProtection="true">
      <alignment horizontal="general" vertical="bottom" textRotation="0" wrapText="false" indent="0" shrinkToFit="false"/>
      <protection locked="true" hidden="false"/>
    </xf>
    <xf numFmtId="177" fontId="7" fillId="2" borderId="56" xfId="0" applyFont="true" applyBorder="true" applyAlignment="true" applyProtection="true">
      <alignment horizontal="general" vertical="bottom" textRotation="0" wrapText="false" indent="0" shrinkToFit="false"/>
      <protection locked="true" hidden="false"/>
    </xf>
    <xf numFmtId="177" fontId="7" fillId="2" borderId="36" xfId="0" applyFont="true" applyBorder="true" applyAlignment="true" applyProtection="true">
      <alignment horizontal="general" vertical="bottom" textRotation="0" wrapText="false" indent="0" shrinkToFit="false"/>
      <protection locked="true" hidden="false"/>
    </xf>
    <xf numFmtId="177" fontId="7" fillId="2" borderId="37" xfId="0" applyFont="true" applyBorder="true" applyAlignment="true" applyProtection="true">
      <alignment horizontal="general" vertical="bottom" textRotation="0" wrapText="false" indent="0" shrinkToFit="false"/>
      <protection locked="true" hidden="false"/>
    </xf>
    <xf numFmtId="177" fontId="7" fillId="2" borderId="96" xfId="0" applyFont="true" applyBorder="true" applyAlignment="true" applyProtection="true">
      <alignment horizontal="general" vertical="bottom" textRotation="0" wrapText="false" indent="0" shrinkToFit="false"/>
      <protection locked="true" hidden="false"/>
    </xf>
    <xf numFmtId="177" fontId="7" fillId="2" borderId="97" xfId="0" applyFont="true" applyBorder="true" applyAlignment="true" applyProtection="true">
      <alignment horizontal="general" vertical="bottom" textRotation="0" wrapText="false" indent="0" shrinkToFit="false"/>
      <protection locked="true" hidden="false"/>
    </xf>
    <xf numFmtId="177" fontId="7" fillId="2" borderId="82" xfId="0" applyFont="true" applyBorder="true" applyAlignment="true" applyProtection="true">
      <alignment horizontal="general" vertical="bottom" textRotation="0" wrapText="false" indent="0" shrinkToFit="false"/>
      <protection locked="true" hidden="false"/>
    </xf>
    <xf numFmtId="177" fontId="7" fillId="2" borderId="90" xfId="0" applyFont="true" applyBorder="true" applyAlignment="true" applyProtection="true">
      <alignment horizontal="general" vertical="bottom" textRotation="0" wrapText="false" indent="0" shrinkToFit="false"/>
      <protection locked="true" hidden="false"/>
    </xf>
    <xf numFmtId="177" fontId="15" fillId="2" borderId="92" xfId="0" applyFont="true" applyBorder="true" applyAlignment="true" applyProtection="true">
      <alignment horizontal="general" vertical="bottom" textRotation="0" wrapText="false" indent="0" shrinkToFit="false"/>
      <protection locked="true" hidden="false"/>
    </xf>
    <xf numFmtId="177" fontId="15" fillId="2" borderId="87" xfId="0" applyFont="true" applyBorder="true" applyAlignment="true" applyProtection="true">
      <alignment horizontal="general" vertical="bottom" textRotation="0" wrapText="false" indent="0" shrinkToFit="false"/>
      <protection locked="true" hidden="false"/>
    </xf>
    <xf numFmtId="170" fontId="13" fillId="2" borderId="55" xfId="0" applyFont="true" applyBorder="true" applyAlignment="true" applyProtection="true">
      <alignment horizontal="general" vertical="bottom" textRotation="0" wrapText="false" indent="0" shrinkToFit="false"/>
      <protection locked="true" hidden="false"/>
    </xf>
    <xf numFmtId="170" fontId="13" fillId="2" borderId="56" xfId="0" applyFont="true" applyBorder="true" applyAlignment="true" applyProtection="true">
      <alignment horizontal="general" vertical="bottom" textRotation="0" wrapText="false" indent="0" shrinkToFit="false"/>
      <protection locked="true" hidden="false"/>
    </xf>
    <xf numFmtId="178" fontId="13" fillId="2" borderId="36" xfId="0" applyFont="true" applyBorder="true" applyAlignment="true" applyProtection="true">
      <alignment horizontal="general" vertical="bottom" textRotation="0" wrapText="false" indent="0" shrinkToFit="false"/>
      <protection locked="true" hidden="false"/>
    </xf>
    <xf numFmtId="178" fontId="13" fillId="2" borderId="37" xfId="0" applyFont="true" applyBorder="true" applyAlignment="true" applyProtection="true">
      <alignment horizontal="general" vertical="bottom" textRotation="0" wrapText="false" indent="0" shrinkToFit="false"/>
      <protection locked="true" hidden="false"/>
    </xf>
    <xf numFmtId="178" fontId="13" fillId="2" borderId="47" xfId="0" applyFont="true" applyBorder="true" applyAlignment="true" applyProtection="true">
      <alignment horizontal="general" vertical="bottom" textRotation="0" wrapText="false" indent="0" shrinkToFit="false"/>
      <protection locked="true" hidden="false"/>
    </xf>
    <xf numFmtId="178" fontId="13" fillId="2" borderId="48" xfId="0" applyFont="true" applyBorder="true" applyAlignment="true" applyProtection="true">
      <alignment horizontal="general" vertical="bottom" textRotation="0" wrapText="false" indent="0" shrinkToFit="false"/>
      <protection locked="true" hidden="false"/>
    </xf>
    <xf numFmtId="167" fontId="13" fillId="2" borderId="55" xfId="0" applyFont="true" applyBorder="true" applyAlignment="true" applyProtection="true">
      <alignment horizontal="general" vertical="bottom" textRotation="0" wrapText="false" indent="0" shrinkToFit="false"/>
      <protection locked="true" hidden="false"/>
    </xf>
    <xf numFmtId="167" fontId="13" fillId="2" borderId="56" xfId="0" applyFont="true" applyBorder="true" applyAlignment="true" applyProtection="true">
      <alignment horizontal="general" vertical="bottom" textRotation="0" wrapText="false" indent="0" shrinkToFit="false"/>
      <protection locked="true" hidden="false"/>
    </xf>
    <xf numFmtId="167" fontId="13" fillId="2" borderId="36" xfId="0" applyFont="true" applyBorder="true" applyAlignment="true" applyProtection="true">
      <alignment horizontal="general" vertical="bottom" textRotation="0" wrapText="false" indent="0" shrinkToFit="false"/>
      <protection locked="true" hidden="false"/>
    </xf>
    <xf numFmtId="167" fontId="13" fillId="2" borderId="37"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88888"/>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7EBB"/>
      <rgbColor rgb="FF33CCCC"/>
      <rgbColor rgb="FF9BBB59"/>
      <rgbColor rgb="FFFFCC00"/>
      <rgbColor rgb="FFFF9900"/>
      <rgbColor rgb="FFFF6600"/>
      <rgbColor rgb="FF8064A2"/>
      <rgbColor rgb="FF969696"/>
      <rgbColor rgb="FF003366"/>
      <rgbColor rgb="FF339966"/>
      <rgbColor rgb="FF003300"/>
      <rgbColor rgb="FF333300"/>
      <rgbColor rgb="FF993300"/>
      <rgbColor rgb="FF993366"/>
      <rgbColor rgb="FF376092"/>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sz="1800" strike="noStrike" u="none">
                <a:solidFill>
                  <a:srgbClr val="000000"/>
                </a:solidFill>
                <a:uFillTx/>
                <a:latin typeface="Calibri"/>
                <a:ea typeface="Helvetica Neue"/>
              </a:rPr>
              <a:t>Rentabilidad financiera</a:t>
            </a:r>
          </a:p>
        </c:rich>
      </c:tx>
      <c:layout>
        <c:manualLayout>
          <c:xMode val="edge"/>
          <c:yMode val="edge"/>
          <c:x val="0.0724418955629339"/>
          <c:y val="0"/>
        </c:manualLayout>
      </c:layout>
      <c:overlay val="0"/>
      <c:spPr>
        <a:noFill/>
        <a:ln w="0">
          <a:noFill/>
        </a:ln>
      </c:spPr>
    </c:title>
    <c:autoTitleDeleted val="0"/>
    <c:plotArea>
      <c:layout>
        <c:manualLayout>
          <c:layoutTarget val="inner"/>
          <c:xMode val="edge"/>
          <c:yMode val="edge"/>
          <c:x val="0.172804105040749"/>
          <c:y val="0.353750997605746"/>
          <c:w val="0.820404467250226"/>
          <c:h val="0.540502793296089"/>
        </c:manualLayout>
      </c:layout>
      <c:lineChart>
        <c:grouping val="standard"/>
        <c:varyColors val="0"/>
        <c:ser>
          <c:idx val="0"/>
          <c:order val="0"/>
          <c:tx>
            <c:strRef>
              <c:f>Ratios!$B$12</c:f>
              <c:strCache>
                <c:ptCount val="1"/>
                <c:pt idx="0">
                  <c:v>Rentabilidad financiera</c:v>
                </c:pt>
              </c:strCache>
            </c:strRef>
          </c:tx>
          <c:spPr>
            <a:solidFill>
              <a:srgbClr val="4a7ebb"/>
            </a:solidFill>
            <a:ln w="28440">
              <a:solidFill>
                <a:srgbClr val="4a7ebb"/>
              </a:solidFill>
              <a:round/>
            </a:ln>
          </c:spPr>
          <c:marker>
            <c:symbol val="diamond"/>
            <c:size val="6"/>
            <c:spPr>
              <a:solidFill>
                <a:srgbClr val="4a7ebb"/>
              </a:solidFill>
            </c:spPr>
          </c:marker>
          <c:dLbls>
            <c:txPr>
              <a:bodyPr wrap="square"/>
              <a:lstStyle/>
              <a:p>
                <a:pPr>
                  <a:defRPr b="0" sz="1000" strike="noStrike" u="none">
                    <a:solidFill>
                      <a:srgbClr val="000000"/>
                    </a:solidFill>
                    <a:uFillTx/>
                    <a:latin typeface="Calibri"/>
                    <a:ea typeface="Helvetica Neue"/>
                  </a:defRPr>
                </a:pPr>
              </a:p>
            </c:txPr>
            <c:dLblPos val="t"/>
            <c:showLegendKey val="0"/>
            <c:showVal val="0"/>
            <c:showCatName val="0"/>
            <c:showSerName val="0"/>
            <c:showPercent val="0"/>
            <c:separator>; </c:separator>
            <c:showLeaderLines val="0"/>
            <c:leaderLines>
              <c:spPr>
                <a:ln w="28440">
                  <a:solidFill>
                    <a:srgbClr val="000000"/>
                  </a:solidFill>
                </a:ln>
              </c:spPr>
            </c:leaderLines>
            <c:extLst>
              <c:ext xmlns:c15="http://schemas.microsoft.com/office/drawing/2012/chart" uri="{CE6537A1-D6FC-4f65-9D91-7224C49458BB}">
                <c15:showLeaderLines val="0"/>
              </c:ext>
            </c:extLst>
          </c:dLbls>
          <c:cat>
            <c:strRef>
              <c:f>Ratios!$C$11:$E$11</c:f>
              <c:strCache>
                <c:ptCount val="3"/>
                <c:pt idx="0">
                  <c:v>AÑO 1</c:v>
                </c:pt>
                <c:pt idx="1">
                  <c:v>AÑO 2</c:v>
                </c:pt>
                <c:pt idx="2">
                  <c:v>AÑO 3</c:v>
                </c:pt>
              </c:strCache>
            </c:strRef>
          </c:cat>
          <c:val>
            <c:numRef>
              <c:f>Ratios!$C$12:$E$12</c:f>
              <c:numCache>
                <c:formatCode>0\ %</c:formatCode>
                <c:ptCount val="3"/>
                <c:pt idx="0">
                  <c:v>-2.37265169165681</c:v>
                </c:pt>
                <c:pt idx="1">
                  <c:v>4.36707893016706</c:v>
                </c:pt>
                <c:pt idx="2">
                  <c:v>7.33796550026532</c:v>
                </c:pt>
              </c:numCache>
            </c:numRef>
          </c:val>
          <c:smooth val="0"/>
        </c:ser>
        <c:hiLowLines>
          <c:spPr>
            <a:ln w="0">
              <a:noFill/>
            </a:ln>
          </c:spPr>
        </c:hiLowLines>
        <c:marker val="1"/>
        <c:axId val="70275450"/>
        <c:axId val="18551276"/>
      </c:lineChart>
      <c:catAx>
        <c:axId val="70275450"/>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18551276"/>
        <c:crosses val="autoZero"/>
        <c:auto val="1"/>
        <c:lblAlgn val="ctr"/>
        <c:lblOffset val="100"/>
        <c:noMultiLvlLbl val="0"/>
      </c:catAx>
      <c:valAx>
        <c:axId val="18551276"/>
        <c:scaling>
          <c:orientation val="minMax"/>
        </c:scaling>
        <c:delete val="0"/>
        <c:axPos val="l"/>
        <c:majorGridlines>
          <c:spPr>
            <a:ln w="12600">
              <a:solidFill>
                <a:srgbClr val="888888"/>
              </a:solidFill>
              <a:round/>
            </a:ln>
          </c:spPr>
        </c:majorGridlines>
        <c:numFmt formatCode="General" sourceLinked="0"/>
        <c:majorTickMark val="out"/>
        <c:minorTickMark val="none"/>
        <c:tickLblPos val="nextTo"/>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70275450"/>
        <c:crosses val="autoZero"/>
        <c:crossBetween val="between"/>
        <c:majorUnit val="2.625"/>
        <c:minorUnit val="1.3125"/>
      </c:valAx>
      <c:spPr>
        <a:solidFill>
          <a:srgbClr val="ffffff"/>
        </a:solidFill>
        <a:ln w="12600">
          <a:noFill/>
        </a:ln>
      </c:spPr>
    </c:plotArea>
    <c:plotVisOnly val="1"/>
    <c:dispBlanksAs val="gap"/>
  </c:chart>
  <c:spPr>
    <a:solidFill>
      <a:srgbClr val="ffffff"/>
    </a:solidFill>
    <a:ln w="12600">
      <a:solidFill>
        <a:srgbClr val="888888"/>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sz="1800" strike="noStrike" u="none">
                <a:solidFill>
                  <a:srgbClr val="000000"/>
                </a:solidFill>
                <a:uFillTx/>
                <a:latin typeface="Calibri"/>
                <a:ea typeface="Helvetica Neue"/>
              </a:rPr>
              <a:t>Apalancamiento Financiero</a:t>
            </a:r>
          </a:p>
        </c:rich>
      </c:tx>
      <c:layout>
        <c:manualLayout>
          <c:xMode val="edge"/>
          <c:yMode val="edge"/>
          <c:x val="0"/>
          <c:y val="0"/>
        </c:manualLayout>
      </c:layout>
      <c:overlay val="0"/>
      <c:spPr>
        <a:noFill/>
        <a:ln w="0">
          <a:noFill/>
        </a:ln>
      </c:spPr>
    </c:title>
    <c:autoTitleDeleted val="0"/>
    <c:plotArea>
      <c:layout>
        <c:manualLayout>
          <c:layoutTarget val="inner"/>
          <c:xMode val="edge"/>
          <c:yMode val="edge"/>
          <c:x val="0.165717900063251"/>
          <c:y val="0.359286293592863"/>
          <c:w val="0.827008222643896"/>
          <c:h val="0.533252230332522"/>
        </c:manualLayout>
      </c:layout>
      <c:lineChart>
        <c:grouping val="standard"/>
        <c:varyColors val="0"/>
        <c:ser>
          <c:idx val="0"/>
          <c:order val="0"/>
          <c:tx>
            <c:strRef>
              <c:f>Ratios!$B$13</c:f>
              <c:strCache>
                <c:ptCount val="1"/>
                <c:pt idx="0">
                  <c:v>Apalancamiento Financiero</c:v>
                </c:pt>
              </c:strCache>
            </c:strRef>
          </c:tx>
          <c:spPr>
            <a:solidFill>
              <a:srgbClr val="c0504d"/>
            </a:solidFill>
            <a:ln w="28440">
              <a:solidFill>
                <a:srgbClr val="c0504d"/>
              </a:solidFill>
              <a:round/>
            </a:ln>
          </c:spPr>
          <c:marker>
            <c:symbol val="diamond"/>
            <c:size val="6"/>
            <c:spPr>
              <a:solidFill>
                <a:srgbClr val="c0504d"/>
              </a:solidFill>
            </c:spPr>
          </c:marker>
          <c:dLbls>
            <c:txPr>
              <a:bodyPr wrap="square"/>
              <a:lstStyle/>
              <a:p>
                <a:pPr>
                  <a:defRPr b="0" sz="1000" strike="noStrike" u="none">
                    <a:solidFill>
                      <a:srgbClr val="000000"/>
                    </a:solidFill>
                    <a:uFillTx/>
                    <a:latin typeface="Calibri"/>
                    <a:ea typeface="Helvetica Neue"/>
                  </a:defRPr>
                </a:pPr>
              </a:p>
            </c:txPr>
            <c:dLblPos val="t"/>
            <c:showLegendKey val="0"/>
            <c:showVal val="0"/>
            <c:showCatName val="0"/>
            <c:showSerName val="0"/>
            <c:showPercent val="0"/>
            <c:separator>; </c:separator>
            <c:showLeaderLines val="0"/>
            <c:leaderLines>
              <c:spPr>
                <a:ln w="28440">
                  <a:solidFill>
                    <a:srgbClr val="000000"/>
                  </a:solidFill>
                </a:ln>
              </c:spPr>
            </c:leaderLines>
            <c:extLst>
              <c:ext xmlns:c15="http://schemas.microsoft.com/office/drawing/2012/chart" uri="{CE6537A1-D6FC-4f65-9D91-7224C49458BB}">
                <c15:showLeaderLines val="0"/>
              </c:ext>
            </c:extLst>
          </c:dLbls>
          <c:cat>
            <c:strRef>
              <c:f>Ratios!$C$11:$E$11</c:f>
              <c:strCache>
                <c:ptCount val="3"/>
                <c:pt idx="0">
                  <c:v>AÑO 1</c:v>
                </c:pt>
                <c:pt idx="1">
                  <c:v>AÑO 2</c:v>
                </c:pt>
                <c:pt idx="2">
                  <c:v>AÑO 3</c:v>
                </c:pt>
              </c:strCache>
            </c:strRef>
          </c:cat>
          <c:val>
            <c:numRef>
              <c:f>Ratios!$C$13:$E$13</c:f>
              <c:numCache>
                <c:formatCode>#,##0.00\ ;\-#,##0.00\ </c:formatCode>
                <c:ptCount val="3"/>
                <c:pt idx="0">
                  <c:v>-0.153846153846154</c:v>
                </c:pt>
                <c:pt idx="1">
                  <c:v>-1.99856415782264</c:v>
                </c:pt>
                <c:pt idx="2">
                  <c:v>2.0611191764013</c:v>
                </c:pt>
              </c:numCache>
            </c:numRef>
          </c:val>
          <c:smooth val="0"/>
        </c:ser>
        <c:hiLowLines>
          <c:spPr>
            <a:ln w="0">
              <a:noFill/>
            </a:ln>
          </c:spPr>
        </c:hiLowLines>
        <c:marker val="1"/>
        <c:axId val="89025187"/>
        <c:axId val="39438331"/>
      </c:lineChart>
      <c:catAx>
        <c:axId val="89025187"/>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39438331"/>
        <c:crosses val="autoZero"/>
        <c:auto val="1"/>
        <c:lblAlgn val="ctr"/>
        <c:lblOffset val="100"/>
        <c:noMultiLvlLbl val="0"/>
      </c:catAx>
      <c:valAx>
        <c:axId val="39438331"/>
        <c:scaling>
          <c:orientation val="minMax"/>
        </c:scaling>
        <c:delete val="0"/>
        <c:axPos val="l"/>
        <c:majorGridlines>
          <c:spPr>
            <a:ln w="12600">
              <a:solidFill>
                <a:srgbClr val="888888"/>
              </a:solidFill>
              <a:round/>
            </a:ln>
          </c:spPr>
        </c:majorGridlines>
        <c:numFmt formatCode="General" sourceLinked="0"/>
        <c:majorTickMark val="out"/>
        <c:minorTickMark val="none"/>
        <c:tickLblPos val="nextTo"/>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89025187"/>
        <c:crosses val="autoZero"/>
        <c:crossBetween val="between"/>
        <c:majorUnit val="1.3125"/>
        <c:minorUnit val="0.65625"/>
      </c:valAx>
      <c:spPr>
        <a:solidFill>
          <a:srgbClr val="ffffff"/>
        </a:solidFill>
        <a:ln w="12600">
          <a:noFill/>
        </a:ln>
      </c:spPr>
    </c:plotArea>
    <c:plotVisOnly val="1"/>
    <c:dispBlanksAs val="gap"/>
  </c:chart>
  <c:spPr>
    <a:solidFill>
      <a:srgbClr val="ffffff"/>
    </a:solidFill>
    <a:ln w="12600">
      <a:solidFill>
        <a:srgbClr val="888888"/>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sz="1800" strike="noStrike" u="none">
                <a:solidFill>
                  <a:srgbClr val="000000"/>
                </a:solidFill>
                <a:uFillTx/>
                <a:latin typeface="Calibri"/>
                <a:ea typeface="Helvetica Neue"/>
              </a:rPr>
              <a:t>Endeudamiento</a:t>
            </a:r>
          </a:p>
        </c:rich>
      </c:tx>
      <c:layout>
        <c:manualLayout>
          <c:xMode val="edge"/>
          <c:yMode val="edge"/>
          <c:x val="0.146520803443329"/>
          <c:y val="0.000245760629147211"/>
        </c:manualLayout>
      </c:layout>
      <c:overlay val="0"/>
      <c:spPr>
        <a:noFill/>
        <a:ln w="0">
          <a:noFill/>
        </a:ln>
      </c:spPr>
    </c:title>
    <c:autoTitleDeleted val="0"/>
    <c:plotArea>
      <c:layout>
        <c:manualLayout>
          <c:layoutTarget val="inner"/>
          <c:xMode val="edge"/>
          <c:yMode val="edge"/>
          <c:x val="0.171987087517934"/>
          <c:y val="0.236421725239617"/>
          <c:w val="0.819763271162123"/>
          <c:h val="0.636274268862128"/>
        </c:manualLayout>
      </c:layout>
      <c:lineChart>
        <c:grouping val="standard"/>
        <c:varyColors val="0"/>
        <c:ser>
          <c:idx val="0"/>
          <c:order val="0"/>
          <c:tx>
            <c:strRef>
              <c:f>Ratios!$B$14</c:f>
              <c:strCache>
                <c:ptCount val="1"/>
                <c:pt idx="0">
                  <c:v>Endeudamiento</c:v>
                </c:pt>
              </c:strCache>
            </c:strRef>
          </c:tx>
          <c:spPr>
            <a:solidFill>
              <a:srgbClr val="9bbb59"/>
            </a:solidFill>
            <a:ln w="28440">
              <a:solidFill>
                <a:srgbClr val="9bbb59"/>
              </a:solidFill>
              <a:round/>
            </a:ln>
          </c:spPr>
          <c:marker>
            <c:symbol val="diamond"/>
            <c:size val="6"/>
            <c:spPr>
              <a:solidFill>
                <a:srgbClr val="9bbb59"/>
              </a:solidFill>
            </c:spPr>
          </c:marker>
          <c:dLbls>
            <c:txPr>
              <a:bodyPr wrap="square"/>
              <a:lstStyle/>
              <a:p>
                <a:pPr>
                  <a:defRPr b="0" sz="1000" strike="noStrike" u="none">
                    <a:solidFill>
                      <a:srgbClr val="000000"/>
                    </a:solidFill>
                    <a:uFillTx/>
                    <a:latin typeface="Calibri"/>
                    <a:ea typeface="Helvetica Neue"/>
                  </a:defRPr>
                </a:pPr>
              </a:p>
            </c:txPr>
            <c:dLblPos val="t"/>
            <c:showLegendKey val="0"/>
            <c:showVal val="0"/>
            <c:showCatName val="0"/>
            <c:showSerName val="0"/>
            <c:showPercent val="0"/>
            <c:separator>; </c:separator>
            <c:showLeaderLines val="0"/>
            <c:leaderLines>
              <c:spPr>
                <a:ln w="28440">
                  <a:solidFill>
                    <a:srgbClr val="000000"/>
                  </a:solidFill>
                </a:ln>
              </c:spPr>
            </c:leaderLines>
            <c:extLst>
              <c:ext xmlns:c15="http://schemas.microsoft.com/office/drawing/2012/chart" uri="{CE6537A1-D6FC-4f65-9D91-7224C49458BB}">
                <c15:showLeaderLines val="0"/>
              </c:ext>
            </c:extLst>
          </c:dLbls>
          <c:cat>
            <c:strRef>
              <c:f>Ratios!$C$11:$E$11</c:f>
              <c:strCache>
                <c:ptCount val="3"/>
                <c:pt idx="0">
                  <c:v>AÑO 1</c:v>
                </c:pt>
                <c:pt idx="1">
                  <c:v>AÑO 2</c:v>
                </c:pt>
                <c:pt idx="2">
                  <c:v>AÑO 3</c:v>
                </c:pt>
              </c:strCache>
            </c:strRef>
          </c:cat>
          <c:val>
            <c:numRef>
              <c:f>Ratios!$C$14:$E$14</c:f>
              <c:numCache>
                <c:formatCode>#,##0.00\ ;\-#,##0.00\ </c:formatCode>
                <c:ptCount val="3"/>
                <c:pt idx="0">
                  <c:v>1.82260081518164</c:v>
                </c:pt>
                <c:pt idx="1">
                  <c:v>0.666894025263496</c:v>
                </c:pt>
                <c:pt idx="2">
                  <c:v>0.253923128301206</c:v>
                </c:pt>
              </c:numCache>
            </c:numRef>
          </c:val>
          <c:smooth val="0"/>
        </c:ser>
        <c:hiLowLines>
          <c:spPr>
            <a:ln w="0">
              <a:noFill/>
            </a:ln>
          </c:spPr>
        </c:hiLowLines>
        <c:marker val="1"/>
        <c:axId val="53231221"/>
        <c:axId val="20456426"/>
      </c:lineChart>
      <c:catAx>
        <c:axId val="53231221"/>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20456426"/>
        <c:crosses val="autoZero"/>
        <c:auto val="1"/>
        <c:lblAlgn val="ctr"/>
        <c:lblOffset val="100"/>
        <c:noMultiLvlLbl val="0"/>
      </c:catAx>
      <c:valAx>
        <c:axId val="20456426"/>
        <c:scaling>
          <c:orientation val="minMax"/>
        </c:scaling>
        <c:delete val="0"/>
        <c:axPos val="l"/>
        <c:majorGridlines>
          <c:spPr>
            <a:ln w="12600">
              <a:solidFill>
                <a:srgbClr val="888888"/>
              </a:solidFill>
              <a:round/>
            </a:ln>
          </c:spPr>
        </c:majorGridlines>
        <c:numFmt formatCode="General" sourceLinked="0"/>
        <c:majorTickMark val="out"/>
        <c:minorTickMark val="none"/>
        <c:tickLblPos val="nextTo"/>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53231221"/>
        <c:crosses val="autoZero"/>
        <c:crossBetween val="between"/>
        <c:majorUnit val="0.5"/>
        <c:minorUnit val="0.25"/>
      </c:valAx>
      <c:spPr>
        <a:solidFill>
          <a:srgbClr val="ffffff"/>
        </a:solidFill>
        <a:ln w="12600">
          <a:noFill/>
        </a:ln>
      </c:spPr>
    </c:plotArea>
    <c:plotVisOnly val="1"/>
    <c:dispBlanksAs val="gap"/>
  </c:chart>
  <c:spPr>
    <a:solidFill>
      <a:srgbClr val="ffffff"/>
    </a:solidFill>
    <a:ln w="12600">
      <a:solidFill>
        <a:srgbClr val="888888"/>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sz="1800" strike="noStrike" u="none">
                <a:solidFill>
                  <a:srgbClr val="000000"/>
                </a:solidFill>
                <a:uFillTx/>
                <a:latin typeface="Calibri"/>
                <a:ea typeface="Helvetica Neue"/>
              </a:rPr>
              <a:t>Solvencia</a:t>
            </a:r>
          </a:p>
        </c:rich>
      </c:tx>
      <c:layout>
        <c:manualLayout>
          <c:xMode val="edge"/>
          <c:yMode val="edge"/>
          <c:x val="0.291977280795172"/>
          <c:y val="0.000249003984063745"/>
        </c:manualLayout>
      </c:layout>
      <c:overlay val="0"/>
      <c:spPr>
        <a:noFill/>
        <a:ln w="0">
          <a:noFill/>
        </a:ln>
      </c:spPr>
    </c:title>
    <c:autoTitleDeleted val="0"/>
    <c:plotArea>
      <c:layout>
        <c:manualLayout>
          <c:layoutTarget val="inner"/>
          <c:xMode val="edge"/>
          <c:yMode val="edge"/>
          <c:x val="0.170394036208733"/>
          <c:y val="0.239541832669323"/>
          <c:w val="0.824458643947462"/>
          <c:h val="0.631474103585657"/>
        </c:manualLayout>
      </c:layout>
      <c:lineChart>
        <c:grouping val="standard"/>
        <c:varyColors val="0"/>
        <c:ser>
          <c:idx val="0"/>
          <c:order val="0"/>
          <c:tx>
            <c:strRef>
              <c:f>Ratios!$B$15</c:f>
              <c:strCache>
                <c:ptCount val="1"/>
                <c:pt idx="0">
                  <c:v>Solvencia</c:v>
                </c:pt>
              </c:strCache>
            </c:strRef>
          </c:tx>
          <c:spPr>
            <a:solidFill>
              <a:srgbClr val="8064a2"/>
            </a:solidFill>
            <a:ln w="28440">
              <a:solidFill>
                <a:srgbClr val="8064a2"/>
              </a:solidFill>
              <a:round/>
            </a:ln>
          </c:spPr>
          <c:marker>
            <c:symbol val="diamond"/>
            <c:size val="6"/>
            <c:spPr>
              <a:solidFill>
                <a:srgbClr val="8064a2"/>
              </a:solidFill>
            </c:spPr>
          </c:marker>
          <c:dLbls>
            <c:txPr>
              <a:bodyPr wrap="square"/>
              <a:lstStyle/>
              <a:p>
                <a:pPr>
                  <a:defRPr b="0" sz="1000" strike="noStrike" u="none">
                    <a:solidFill>
                      <a:srgbClr val="000000"/>
                    </a:solidFill>
                    <a:uFillTx/>
                    <a:latin typeface="Calibri"/>
                    <a:ea typeface="Helvetica Neue"/>
                  </a:defRPr>
                </a:pPr>
              </a:p>
            </c:txPr>
            <c:dLblPos val="t"/>
            <c:showLegendKey val="0"/>
            <c:showVal val="0"/>
            <c:showCatName val="0"/>
            <c:showSerName val="0"/>
            <c:showPercent val="0"/>
            <c:separator>; </c:separator>
            <c:showLeaderLines val="0"/>
            <c:leaderLines>
              <c:spPr>
                <a:ln w="28440">
                  <a:solidFill>
                    <a:srgbClr val="000000"/>
                  </a:solidFill>
                </a:ln>
              </c:spPr>
            </c:leaderLines>
            <c:extLst>
              <c:ext xmlns:c15="http://schemas.microsoft.com/office/drawing/2012/chart" uri="{CE6537A1-D6FC-4f65-9D91-7224C49458BB}">
                <c15:showLeaderLines val="0"/>
              </c:ext>
            </c:extLst>
          </c:dLbls>
          <c:cat>
            <c:strRef>
              <c:f>Ratios!$C$11:$E$11</c:f>
              <c:strCache>
                <c:ptCount val="3"/>
                <c:pt idx="0">
                  <c:v>AÑO 1</c:v>
                </c:pt>
                <c:pt idx="1">
                  <c:v>AÑO 2</c:v>
                </c:pt>
                <c:pt idx="2">
                  <c:v>AÑO 3</c:v>
                </c:pt>
              </c:strCache>
            </c:strRef>
          </c:cat>
          <c:val>
            <c:numRef>
              <c:f>Ratios!$C$15:$E$15</c:f>
              <c:numCache>
                <c:formatCode>#,##0.00\ ;\-#,##0.00\ </c:formatCode>
                <c:ptCount val="3"/>
              </c:numCache>
            </c:numRef>
          </c:val>
          <c:smooth val="0"/>
        </c:ser>
        <c:hiLowLines>
          <c:spPr>
            <a:ln w="0">
              <a:noFill/>
            </a:ln>
          </c:spPr>
        </c:hiLowLines>
        <c:marker val="1"/>
        <c:axId val="5421024"/>
        <c:axId val="38964946"/>
      </c:lineChart>
      <c:catAx>
        <c:axId val="5421024"/>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38964946"/>
        <c:crosses val="autoZero"/>
        <c:auto val="1"/>
        <c:lblAlgn val="ctr"/>
        <c:lblOffset val="100"/>
        <c:noMultiLvlLbl val="0"/>
      </c:catAx>
      <c:valAx>
        <c:axId val="38964946"/>
        <c:scaling>
          <c:orientation val="minMax"/>
        </c:scaling>
        <c:delete val="0"/>
        <c:axPos val="l"/>
        <c:majorGridlines>
          <c:spPr>
            <a:ln w="12600">
              <a:solidFill>
                <a:srgbClr val="888888"/>
              </a:solidFill>
              <a:round/>
            </a:ln>
          </c:spPr>
        </c:majorGridlines>
        <c:numFmt formatCode="General" sourceLinked="0"/>
        <c:majorTickMark val="out"/>
        <c:minorTickMark val="none"/>
        <c:tickLblPos val="nextTo"/>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5421024"/>
        <c:crosses val="autoZero"/>
        <c:crossBetween val="between"/>
        <c:majorUnit val="1"/>
        <c:minorUnit val="0.5"/>
      </c:valAx>
      <c:spPr>
        <a:solidFill>
          <a:srgbClr val="ffffff"/>
        </a:solidFill>
        <a:ln w="12600">
          <a:noFill/>
        </a:ln>
      </c:spPr>
    </c:plotArea>
    <c:plotVisOnly val="1"/>
    <c:dispBlanksAs val="zero"/>
  </c:chart>
  <c:spPr>
    <a:solidFill>
      <a:srgbClr val="ffffff"/>
    </a:solidFill>
    <a:ln w="12600">
      <a:solidFill>
        <a:srgbClr val="888888"/>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sz="1800" strike="noStrike" u="none">
                <a:solidFill>
                  <a:srgbClr val="000000"/>
                </a:solidFill>
                <a:uFillTx/>
                <a:latin typeface="Calibri"/>
                <a:ea typeface="Helvetica Neue"/>
              </a:rPr>
              <a:t>Rentabilidad económica</a:t>
            </a:r>
          </a:p>
        </c:rich>
      </c:tx>
      <c:layout>
        <c:manualLayout>
          <c:xMode val="edge"/>
          <c:yMode val="edge"/>
          <c:x val="0.0564528301886793"/>
          <c:y val="0"/>
        </c:manualLayout>
      </c:layout>
      <c:overlay val="0"/>
      <c:spPr>
        <a:noFill/>
        <a:ln w="0">
          <a:noFill/>
        </a:ln>
      </c:spPr>
    </c:title>
    <c:autoTitleDeleted val="0"/>
    <c:plotArea>
      <c:layout>
        <c:manualLayout>
          <c:layoutTarget val="inner"/>
          <c:xMode val="edge"/>
          <c:yMode val="edge"/>
          <c:x val="0.202716981132075"/>
          <c:y val="0.365265760197775"/>
          <c:w val="0.790490566037736"/>
          <c:h val="0.525957972805933"/>
        </c:manualLayout>
      </c:layout>
      <c:lineChart>
        <c:grouping val="standard"/>
        <c:varyColors val="0"/>
        <c:ser>
          <c:idx val="0"/>
          <c:order val="0"/>
          <c:tx>
            <c:strRef>
              <c:f>Ratios!$B$23</c:f>
              <c:strCache>
                <c:ptCount val="1"/>
                <c:pt idx="0">
                  <c:v>Rentabilidad económica</c:v>
                </c:pt>
              </c:strCache>
            </c:strRef>
          </c:tx>
          <c:spPr>
            <a:solidFill>
              <a:srgbClr val="4a7ebb"/>
            </a:solidFill>
            <a:ln w="28440">
              <a:solidFill>
                <a:srgbClr val="4a7ebb"/>
              </a:solidFill>
              <a:round/>
            </a:ln>
          </c:spPr>
          <c:marker>
            <c:symbol val="diamond"/>
            <c:size val="6"/>
            <c:spPr>
              <a:solidFill>
                <a:srgbClr val="4a7ebb"/>
              </a:solidFill>
            </c:spPr>
          </c:marker>
          <c:dLbls>
            <c:txPr>
              <a:bodyPr wrap="square"/>
              <a:lstStyle/>
              <a:p>
                <a:pPr>
                  <a:defRPr b="0" sz="1000" strike="noStrike" u="none">
                    <a:solidFill>
                      <a:srgbClr val="000000"/>
                    </a:solidFill>
                    <a:uFillTx/>
                    <a:latin typeface="Calibri"/>
                    <a:ea typeface="Helvetica Neue"/>
                  </a:defRPr>
                </a:pPr>
              </a:p>
            </c:txPr>
            <c:dLblPos val="t"/>
            <c:showLegendKey val="0"/>
            <c:showVal val="0"/>
            <c:showCatName val="0"/>
            <c:showSerName val="0"/>
            <c:showPercent val="0"/>
            <c:separator>; </c:separator>
            <c:showLeaderLines val="0"/>
            <c:leaderLines>
              <c:spPr>
                <a:ln w="28440">
                  <a:solidFill>
                    <a:srgbClr val="000000"/>
                  </a:solidFill>
                </a:ln>
              </c:spPr>
            </c:leaderLines>
            <c:extLst>
              <c:ext xmlns:c15="http://schemas.microsoft.com/office/drawing/2012/chart" uri="{CE6537A1-D6FC-4f65-9D91-7224C49458BB}">
                <c15:showLeaderLines val="0"/>
              </c:ext>
            </c:extLst>
          </c:dLbls>
          <c:cat>
            <c:strRef>
              <c:f>Ratios!$C$22:$E$22</c:f>
              <c:strCache>
                <c:ptCount val="3"/>
                <c:pt idx="0">
                  <c:v>AÑO 1</c:v>
                </c:pt>
                <c:pt idx="1">
                  <c:v>AÑO 2</c:v>
                </c:pt>
                <c:pt idx="2">
                  <c:v>AÑO 3</c:v>
                </c:pt>
              </c:strCache>
            </c:strRef>
          </c:cat>
          <c:val>
            <c:numRef>
              <c:f>Ratios!$C$23:$E$23</c:f>
              <c:numCache>
                <c:formatCode>0.0%</c:formatCode>
                <c:ptCount val="3"/>
                <c:pt idx="0">
                  <c:v>-1.03435633929583</c:v>
                </c:pt>
                <c:pt idx="1">
                  <c:v>0.97931398837041</c:v>
                </c:pt>
                <c:pt idx="2">
                  <c:v>0.794946793050551</c:v>
                </c:pt>
              </c:numCache>
            </c:numRef>
          </c:val>
          <c:smooth val="0"/>
        </c:ser>
        <c:hiLowLines>
          <c:spPr>
            <a:ln w="0">
              <a:noFill/>
            </a:ln>
          </c:spPr>
        </c:hiLowLines>
        <c:marker val="1"/>
        <c:axId val="99317888"/>
        <c:axId val="97049913"/>
      </c:lineChart>
      <c:catAx>
        <c:axId val="99317888"/>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97049913"/>
        <c:crosses val="autoZero"/>
        <c:auto val="1"/>
        <c:lblAlgn val="ctr"/>
        <c:lblOffset val="100"/>
        <c:noMultiLvlLbl val="0"/>
      </c:catAx>
      <c:valAx>
        <c:axId val="97049913"/>
        <c:scaling>
          <c:orientation val="minMax"/>
        </c:scaling>
        <c:delete val="0"/>
        <c:axPos val="l"/>
        <c:majorGridlines>
          <c:spPr>
            <a:ln w="12600">
              <a:solidFill>
                <a:srgbClr val="888888"/>
              </a:solidFill>
              <a:round/>
            </a:ln>
          </c:spPr>
        </c:majorGridlines>
        <c:numFmt formatCode="General" sourceLinked="0"/>
        <c:majorTickMark val="out"/>
        <c:minorTickMark val="none"/>
        <c:tickLblPos val="nextTo"/>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99317888"/>
        <c:crosses val="autoZero"/>
        <c:crossBetween val="between"/>
        <c:majorUnit val="0.6125"/>
        <c:minorUnit val="0.30625"/>
      </c:valAx>
      <c:spPr>
        <a:solidFill>
          <a:srgbClr val="ffffff"/>
        </a:solidFill>
        <a:ln w="12600">
          <a:noFill/>
        </a:ln>
      </c:spPr>
    </c:plotArea>
    <c:plotVisOnly val="1"/>
    <c:dispBlanksAs val="gap"/>
  </c:chart>
  <c:spPr>
    <a:solidFill>
      <a:srgbClr val="ffffff"/>
    </a:solidFill>
    <a:ln w="12600">
      <a:solidFill>
        <a:srgbClr val="888888"/>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sz="1800" strike="noStrike" u="none">
                <a:solidFill>
                  <a:srgbClr val="000000"/>
                </a:solidFill>
                <a:uFillTx/>
                <a:latin typeface="Calibri"/>
                <a:ea typeface="Helvetica Neue"/>
              </a:rPr>
              <a:t>Fondo de Maniobra</a:t>
            </a:r>
          </a:p>
        </c:rich>
      </c:tx>
      <c:layout>
        <c:manualLayout>
          <c:xMode val="edge"/>
          <c:yMode val="edge"/>
          <c:x val="0.135866351271437"/>
          <c:y val="0"/>
        </c:manualLayout>
      </c:layout>
      <c:overlay val="0"/>
      <c:spPr>
        <a:noFill/>
        <a:ln w="0">
          <a:noFill/>
        </a:ln>
      </c:spPr>
    </c:title>
    <c:autoTitleDeleted val="0"/>
    <c:plotArea>
      <c:layout>
        <c:manualLayout>
          <c:layoutTarget val="inner"/>
          <c:xMode val="edge"/>
          <c:yMode val="edge"/>
          <c:x val="0.213483146067416"/>
          <c:y val="0.236421725239617"/>
          <c:w val="0.779568302779421"/>
          <c:h val="0.636274268862128"/>
        </c:manualLayout>
      </c:layout>
      <c:lineChart>
        <c:grouping val="standard"/>
        <c:varyColors val="0"/>
        <c:ser>
          <c:idx val="0"/>
          <c:order val="0"/>
          <c:tx>
            <c:strRef>
              <c:f>Ratios!$B$24</c:f>
              <c:strCache>
                <c:ptCount val="1"/>
                <c:pt idx="0">
                  <c:v>Fondo de Maniobra</c:v>
                </c:pt>
              </c:strCache>
            </c:strRef>
          </c:tx>
          <c:spPr>
            <a:solidFill>
              <a:srgbClr val="c0504d"/>
            </a:solidFill>
            <a:ln w="28440">
              <a:solidFill>
                <a:srgbClr val="c0504d"/>
              </a:solidFill>
              <a:round/>
            </a:ln>
          </c:spPr>
          <c:marker>
            <c:symbol val="diamond"/>
            <c:size val="6"/>
            <c:spPr>
              <a:solidFill>
                <a:srgbClr val="c0504d"/>
              </a:solidFill>
            </c:spPr>
          </c:marker>
          <c:dLbls>
            <c:txPr>
              <a:bodyPr wrap="square"/>
              <a:lstStyle/>
              <a:p>
                <a:pPr>
                  <a:defRPr b="0" sz="1000" strike="noStrike" u="none">
                    <a:solidFill>
                      <a:srgbClr val="000000"/>
                    </a:solidFill>
                    <a:uFillTx/>
                    <a:latin typeface="Calibri"/>
                    <a:ea typeface="Helvetica Neue"/>
                  </a:defRPr>
                </a:pPr>
              </a:p>
            </c:txPr>
            <c:dLblPos val="t"/>
            <c:showLegendKey val="0"/>
            <c:showVal val="0"/>
            <c:showCatName val="0"/>
            <c:showSerName val="0"/>
            <c:showPercent val="0"/>
            <c:separator>; </c:separator>
            <c:showLeaderLines val="0"/>
            <c:leaderLines>
              <c:spPr>
                <a:ln w="28440">
                  <a:solidFill>
                    <a:srgbClr val="000000"/>
                  </a:solidFill>
                </a:ln>
              </c:spPr>
            </c:leaderLines>
            <c:extLst>
              <c:ext xmlns:c15="http://schemas.microsoft.com/office/drawing/2012/chart" uri="{CE6537A1-D6FC-4f65-9D91-7224C49458BB}">
                <c15:showLeaderLines val="0"/>
              </c:ext>
            </c:extLst>
          </c:dLbls>
          <c:cat>
            <c:strRef>
              <c:f>Ratios!$C$22:$E$22</c:f>
              <c:strCache>
                <c:ptCount val="3"/>
                <c:pt idx="0">
                  <c:v>AÑO 1</c:v>
                </c:pt>
                <c:pt idx="1">
                  <c:v>AÑO 2</c:v>
                </c:pt>
                <c:pt idx="2">
                  <c:v>AÑO 3</c:v>
                </c:pt>
              </c:strCache>
            </c:strRef>
          </c:cat>
          <c:val>
            <c:numRef>
              <c:f>Ratios!$C$24:$E$24</c:f>
              <c:numCache>
                <c:formatCode>#,##0.00\ ;\-#,##0.00\ </c:formatCode>
                <c:ptCount val="3"/>
                <c:pt idx="0">
                  <c:v>1359.24948327195</c:v>
                </c:pt>
                <c:pt idx="1">
                  <c:v>3529.62284217912</c:v>
                </c:pt>
                <c:pt idx="2">
                  <c:v>7447.79588706663</c:v>
                </c:pt>
              </c:numCache>
            </c:numRef>
          </c:val>
          <c:smooth val="0"/>
        </c:ser>
        <c:hiLowLines>
          <c:spPr>
            <a:ln w="0">
              <a:noFill/>
            </a:ln>
          </c:spPr>
        </c:hiLowLines>
        <c:marker val="1"/>
        <c:axId val="18206574"/>
        <c:axId val="8093980"/>
      </c:lineChart>
      <c:catAx>
        <c:axId val="18206574"/>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8093980"/>
        <c:crosses val="autoZero"/>
        <c:auto val="1"/>
        <c:lblAlgn val="ctr"/>
        <c:lblOffset val="100"/>
        <c:noMultiLvlLbl val="0"/>
      </c:catAx>
      <c:valAx>
        <c:axId val="8093980"/>
        <c:scaling>
          <c:orientation val="minMax"/>
        </c:scaling>
        <c:delete val="0"/>
        <c:axPos val="l"/>
        <c:majorGridlines>
          <c:spPr>
            <a:ln w="12600">
              <a:solidFill>
                <a:srgbClr val="888888"/>
              </a:solidFill>
              <a:round/>
            </a:ln>
          </c:spPr>
        </c:majorGridlines>
        <c:numFmt formatCode="General" sourceLinked="0"/>
        <c:majorTickMark val="out"/>
        <c:minorTickMark val="none"/>
        <c:tickLblPos val="nextTo"/>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18206574"/>
        <c:crosses val="autoZero"/>
        <c:crossBetween val="between"/>
        <c:majorUnit val="1750"/>
        <c:minorUnit val="875"/>
      </c:valAx>
      <c:spPr>
        <a:solidFill>
          <a:srgbClr val="ffffff"/>
        </a:solidFill>
        <a:ln w="12600">
          <a:noFill/>
        </a:ln>
      </c:spPr>
    </c:plotArea>
    <c:plotVisOnly val="1"/>
    <c:dispBlanksAs val="gap"/>
  </c:chart>
  <c:spPr>
    <a:solidFill>
      <a:srgbClr val="ffffff"/>
    </a:solidFill>
    <a:ln w="12600">
      <a:solidFill>
        <a:srgbClr val="888888"/>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sz="1800" strike="noStrike" u="none">
                <a:solidFill>
                  <a:srgbClr val="000000"/>
                </a:solidFill>
                <a:uFillTx/>
                <a:latin typeface="Calibri"/>
                <a:ea typeface="Helvetica Neue"/>
              </a:rPr>
              <a:t>Margen sobre ventas</a:t>
            </a:r>
          </a:p>
        </c:rich>
      </c:tx>
      <c:layout>
        <c:manualLayout>
          <c:xMode val="edge"/>
          <c:yMode val="edge"/>
          <c:x val="0.0434024751612341"/>
          <c:y val="0"/>
        </c:manualLayout>
      </c:layout>
      <c:overlay val="0"/>
      <c:spPr>
        <a:noFill/>
        <a:ln w="0">
          <a:noFill/>
        </a:ln>
      </c:spPr>
    </c:title>
    <c:autoTitleDeleted val="0"/>
    <c:plotArea>
      <c:layout>
        <c:manualLayout>
          <c:layoutTarget val="inner"/>
          <c:xMode val="edge"/>
          <c:yMode val="edge"/>
          <c:x val="0.21474638312707"/>
          <c:y val="0.363245236631838"/>
          <c:w val="0.777235488931497"/>
          <c:h val="0.528375332923581"/>
        </c:manualLayout>
      </c:layout>
      <c:lineChart>
        <c:grouping val="standard"/>
        <c:varyColors val="0"/>
        <c:ser>
          <c:idx val="0"/>
          <c:order val="0"/>
          <c:tx>
            <c:strRef>
              <c:f>Ratios!$B$25</c:f>
              <c:strCache>
                <c:ptCount val="1"/>
                <c:pt idx="0">
                  <c:v>Margen sobre ventas</c:v>
                </c:pt>
              </c:strCache>
            </c:strRef>
          </c:tx>
          <c:spPr>
            <a:solidFill>
              <a:srgbClr val="9bbb59"/>
            </a:solidFill>
            <a:ln w="28440">
              <a:solidFill>
                <a:srgbClr val="9bbb59"/>
              </a:solidFill>
              <a:round/>
            </a:ln>
          </c:spPr>
          <c:marker>
            <c:symbol val="diamond"/>
            <c:size val="6"/>
            <c:spPr>
              <a:solidFill>
                <a:srgbClr val="9bbb59"/>
              </a:solidFill>
            </c:spPr>
          </c:marker>
          <c:dLbls>
            <c:txPr>
              <a:bodyPr wrap="square"/>
              <a:lstStyle/>
              <a:p>
                <a:pPr>
                  <a:defRPr b="0" sz="1000" strike="noStrike" u="none">
                    <a:solidFill>
                      <a:srgbClr val="000000"/>
                    </a:solidFill>
                    <a:uFillTx/>
                    <a:latin typeface="Calibri"/>
                    <a:ea typeface="Helvetica Neue"/>
                  </a:defRPr>
                </a:pPr>
              </a:p>
            </c:txPr>
            <c:dLblPos val="t"/>
            <c:showLegendKey val="0"/>
            <c:showVal val="0"/>
            <c:showCatName val="0"/>
            <c:showSerName val="0"/>
            <c:showPercent val="0"/>
            <c:separator>; </c:separator>
            <c:showLeaderLines val="0"/>
            <c:leaderLines>
              <c:spPr>
                <a:ln w="28440">
                  <a:solidFill>
                    <a:srgbClr val="000000"/>
                  </a:solidFill>
                </a:ln>
              </c:spPr>
            </c:leaderLines>
            <c:extLst>
              <c:ext xmlns:c15="http://schemas.microsoft.com/office/drawing/2012/chart" uri="{CE6537A1-D6FC-4f65-9D91-7224C49458BB}">
                <c15:showLeaderLines val="0"/>
              </c:ext>
            </c:extLst>
          </c:dLbls>
          <c:cat>
            <c:strRef>
              <c:f>Ratios!$C$22:$E$22</c:f>
              <c:strCache>
                <c:ptCount val="3"/>
                <c:pt idx="0">
                  <c:v>AÑO 1</c:v>
                </c:pt>
                <c:pt idx="1">
                  <c:v>AÑO 2</c:v>
                </c:pt>
                <c:pt idx="2">
                  <c:v>AÑO 3</c:v>
                </c:pt>
              </c:strCache>
            </c:strRef>
          </c:cat>
          <c:val>
            <c:numRef>
              <c:f>Ratios!$C$25:$E$25</c:f>
              <c:numCache>
                <c:formatCode>0.0%</c:formatCode>
                <c:ptCount val="3"/>
                <c:pt idx="0">
                  <c:v>-0.0754626243822441</c:v>
                </c:pt>
                <c:pt idx="1">
                  <c:v>0.146126647768826</c:v>
                </c:pt>
                <c:pt idx="2">
                  <c:v>0.218630948685164</c:v>
                </c:pt>
              </c:numCache>
            </c:numRef>
          </c:val>
          <c:smooth val="0"/>
        </c:ser>
        <c:hiLowLines>
          <c:spPr>
            <a:ln w="0">
              <a:noFill/>
            </a:ln>
          </c:spPr>
        </c:hiLowLines>
        <c:marker val="1"/>
        <c:axId val="41105088"/>
        <c:axId val="48871504"/>
      </c:lineChart>
      <c:catAx>
        <c:axId val="41105088"/>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48871504"/>
        <c:crosses val="autoZero"/>
        <c:auto val="1"/>
        <c:lblAlgn val="ctr"/>
        <c:lblOffset val="100"/>
        <c:noMultiLvlLbl val="0"/>
      </c:catAx>
      <c:valAx>
        <c:axId val="48871504"/>
        <c:scaling>
          <c:orientation val="minMax"/>
        </c:scaling>
        <c:delete val="0"/>
        <c:axPos val="l"/>
        <c:majorGridlines>
          <c:spPr>
            <a:ln w="12600">
              <a:solidFill>
                <a:srgbClr val="888888"/>
              </a:solidFill>
              <a:round/>
            </a:ln>
          </c:spPr>
        </c:majorGridlines>
        <c:numFmt formatCode="General" sourceLinked="0"/>
        <c:majorTickMark val="out"/>
        <c:minorTickMark val="none"/>
        <c:tickLblPos val="nextTo"/>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41105088"/>
        <c:crosses val="autoZero"/>
        <c:crossBetween val="between"/>
        <c:majorUnit val="0.1125"/>
        <c:minorUnit val="0.05625"/>
      </c:valAx>
      <c:spPr>
        <a:solidFill>
          <a:srgbClr val="ffffff"/>
        </a:solidFill>
        <a:ln w="12600">
          <a:noFill/>
        </a:ln>
      </c:spPr>
    </c:plotArea>
    <c:plotVisOnly val="1"/>
    <c:dispBlanksAs val="gap"/>
  </c:chart>
  <c:spPr>
    <a:solidFill>
      <a:srgbClr val="ffffff"/>
    </a:solidFill>
    <a:ln w="12600">
      <a:solidFill>
        <a:srgbClr val="888888"/>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sz="1800" strike="noStrike" u="none">
                <a:solidFill>
                  <a:srgbClr val="000000"/>
                </a:solidFill>
                <a:uFillTx/>
                <a:latin typeface="Calibri"/>
                <a:ea typeface="Helvetica Neue"/>
              </a:rPr>
              <a:t>Rotación sobre ventas</a:t>
            </a:r>
          </a:p>
        </c:rich>
      </c:tx>
      <c:layout>
        <c:manualLayout>
          <c:xMode val="edge"/>
          <c:yMode val="edge"/>
          <c:x val="0.0332051730164278"/>
          <c:y val="0"/>
        </c:manualLayout>
      </c:layout>
      <c:overlay val="0"/>
      <c:spPr>
        <a:noFill/>
        <a:ln w="0">
          <a:noFill/>
        </a:ln>
      </c:spPr>
    </c:title>
    <c:autoTitleDeleted val="0"/>
    <c:plotArea>
      <c:layout>
        <c:manualLayout>
          <c:layoutTarget val="inner"/>
          <c:xMode val="edge"/>
          <c:yMode val="edge"/>
          <c:x val="0.185774204823488"/>
          <c:y val="0.369298062903562"/>
          <c:w val="0.806361412093674"/>
          <c:h val="0.520724848989794"/>
        </c:manualLayout>
      </c:layout>
      <c:lineChart>
        <c:grouping val="standard"/>
        <c:varyColors val="0"/>
        <c:ser>
          <c:idx val="0"/>
          <c:order val="0"/>
          <c:tx>
            <c:strRef>
              <c:f>Ratios!$B$26</c:f>
              <c:strCache>
                <c:ptCount val="1"/>
                <c:pt idx="0">
                  <c:v>Rotación sobre ventas</c:v>
                </c:pt>
              </c:strCache>
            </c:strRef>
          </c:tx>
          <c:spPr>
            <a:solidFill>
              <a:srgbClr val="8064a2"/>
            </a:solidFill>
            <a:ln w="28440">
              <a:solidFill>
                <a:srgbClr val="8064a2"/>
              </a:solidFill>
              <a:round/>
            </a:ln>
          </c:spPr>
          <c:marker>
            <c:symbol val="diamond"/>
            <c:size val="6"/>
            <c:spPr>
              <a:solidFill>
                <a:srgbClr val="8064a2"/>
              </a:solidFill>
            </c:spPr>
          </c:marker>
          <c:dLbls>
            <c:txPr>
              <a:bodyPr wrap="square"/>
              <a:lstStyle/>
              <a:p>
                <a:pPr>
                  <a:defRPr b="0" sz="1000" strike="noStrike" u="none">
                    <a:solidFill>
                      <a:srgbClr val="000000"/>
                    </a:solidFill>
                    <a:uFillTx/>
                    <a:latin typeface="Calibri"/>
                    <a:ea typeface="Helvetica Neue"/>
                  </a:defRPr>
                </a:pPr>
              </a:p>
            </c:txPr>
            <c:dLblPos val="t"/>
            <c:showLegendKey val="0"/>
            <c:showVal val="0"/>
            <c:showCatName val="0"/>
            <c:showSerName val="0"/>
            <c:showPercent val="0"/>
            <c:separator>; </c:separator>
            <c:showLeaderLines val="0"/>
            <c:leaderLines>
              <c:spPr>
                <a:ln w="28440">
                  <a:solidFill>
                    <a:srgbClr val="000000"/>
                  </a:solidFill>
                </a:ln>
              </c:spPr>
            </c:leaderLines>
            <c:extLst>
              <c:ext xmlns:c15="http://schemas.microsoft.com/office/drawing/2012/chart" uri="{CE6537A1-D6FC-4f65-9D91-7224C49458BB}">
                <c15:showLeaderLines val="0"/>
              </c:ext>
            </c:extLst>
          </c:dLbls>
          <c:cat>
            <c:strRef>
              <c:f>Ratios!$C$22:$E$22</c:f>
              <c:strCache>
                <c:ptCount val="3"/>
                <c:pt idx="0">
                  <c:v>AÑO 1</c:v>
                </c:pt>
                <c:pt idx="1">
                  <c:v>AÑO 2</c:v>
                </c:pt>
                <c:pt idx="2">
                  <c:v>AÑO 3</c:v>
                </c:pt>
              </c:strCache>
            </c:strRef>
          </c:cat>
          <c:val>
            <c:numRef>
              <c:f>Ratios!$C$26:$E$26</c:f>
              <c:numCache>
                <c:formatCode>#,##0.00\ ;\-#,##0.00\ </c:formatCode>
                <c:ptCount val="3"/>
                <c:pt idx="0">
                  <c:v>13.7068694305735</c:v>
                </c:pt>
                <c:pt idx="1">
                  <c:v>6.70181656339436</c:v>
                </c:pt>
                <c:pt idx="2">
                  <c:v>3.63602133106645</c:v>
                </c:pt>
              </c:numCache>
            </c:numRef>
          </c:val>
          <c:smooth val="0"/>
        </c:ser>
        <c:hiLowLines>
          <c:spPr>
            <a:ln w="0">
              <a:noFill/>
            </a:ln>
          </c:spPr>
        </c:hiLowLines>
        <c:marker val="1"/>
        <c:axId val="68647874"/>
        <c:axId val="83857924"/>
      </c:lineChart>
      <c:catAx>
        <c:axId val="68647874"/>
        <c:scaling>
          <c:orientation val="minMax"/>
        </c:scaling>
        <c:delete val="0"/>
        <c:axPos val="b"/>
        <c:numFmt formatCode="General" sourceLinked="0"/>
        <c:majorTickMark val="out"/>
        <c:minorTickMark val="none"/>
        <c:tickLblPos val="low"/>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83857924"/>
        <c:crosses val="autoZero"/>
        <c:auto val="1"/>
        <c:lblAlgn val="ctr"/>
        <c:lblOffset val="100"/>
        <c:noMultiLvlLbl val="0"/>
      </c:catAx>
      <c:valAx>
        <c:axId val="83857924"/>
        <c:scaling>
          <c:orientation val="minMax"/>
        </c:scaling>
        <c:delete val="0"/>
        <c:axPos val="l"/>
        <c:majorGridlines>
          <c:spPr>
            <a:ln w="12600">
              <a:solidFill>
                <a:srgbClr val="888888"/>
              </a:solidFill>
              <a:round/>
            </a:ln>
          </c:spPr>
        </c:majorGridlines>
        <c:numFmt formatCode="General" sourceLinked="0"/>
        <c:majorTickMark val="out"/>
        <c:minorTickMark val="none"/>
        <c:tickLblPos val="nextTo"/>
        <c:spPr>
          <a:ln w="12600">
            <a:solidFill>
              <a:srgbClr val="888888"/>
            </a:solidFill>
            <a:round/>
          </a:ln>
        </c:spPr>
        <c:txPr>
          <a:bodyPr/>
          <a:lstStyle/>
          <a:p>
            <a:pPr>
              <a:defRPr b="0" sz="800" strike="noStrike" u="none">
                <a:solidFill>
                  <a:srgbClr val="000000"/>
                </a:solidFill>
                <a:uFillTx/>
                <a:latin typeface="Calibri"/>
                <a:ea typeface="Helvetica Neue"/>
              </a:defRPr>
            </a:pPr>
          </a:p>
        </c:txPr>
        <c:crossAx val="68647874"/>
        <c:crosses val="autoZero"/>
        <c:crossBetween val="between"/>
        <c:majorUnit val="3.25"/>
        <c:minorUnit val="1.625"/>
      </c:valAx>
      <c:spPr>
        <a:solidFill>
          <a:srgbClr val="ffffff"/>
        </a:solidFill>
        <a:ln w="12600">
          <a:noFill/>
        </a:ln>
      </c:spPr>
    </c:plotArea>
    <c:plotVisOnly val="1"/>
    <c:dispBlanksAs val="gap"/>
  </c:chart>
  <c:spPr>
    <a:solidFill>
      <a:srgbClr val="ffffff"/>
    </a:solidFill>
    <a:ln w="12600">
      <a:solidFill>
        <a:srgbClr val="888888"/>
      </a:solidFill>
      <a:round/>
    </a:ln>
  </c:spPr>
</c:chartSpace>
</file>

<file path=xl/drawings/_rels/drawing6.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46080</xdr:colOff>
      <xdr:row>4</xdr:row>
      <xdr:rowOff>20520</xdr:rowOff>
    </xdr:from>
    <xdr:to>
      <xdr:col>12</xdr:col>
      <xdr:colOff>29520</xdr:colOff>
      <xdr:row>10</xdr:row>
      <xdr:rowOff>131760</xdr:rowOff>
    </xdr:to>
    <xdr:sp>
      <xdr:nvSpPr>
        <xdr:cNvPr id="0" name="2 CuadroTexto"/>
        <xdr:cNvSpPr/>
      </xdr:nvSpPr>
      <xdr:spPr>
        <a:xfrm>
          <a:off x="4065120" y="830160"/>
          <a:ext cx="6470640" cy="1292400"/>
        </a:xfrm>
        <a:prstGeom prst="rect">
          <a:avLst/>
        </a:prstGeom>
        <a:solidFill>
          <a:srgbClr val="ffffff"/>
        </a:solidFill>
        <a:ln w="25400">
          <a:solidFill>
            <a:srgbClr val="4f81bd"/>
          </a:solidFill>
          <a:round/>
        </a:ln>
      </xdr:spPr>
      <xdr:style>
        <a:lnRef idx="0"/>
        <a:fillRef idx="0"/>
        <a:effectRef idx="0"/>
        <a:fontRef idx="minor"/>
      </xdr:style>
      <xdr:txBody>
        <a:bodyPr numCol="1" spcCol="0" lIns="45720" rIns="45720" anchor="t">
          <a:noAutofit/>
        </a:bodyPr>
        <a:p>
          <a:pPr defTabSz="914400">
            <a:lnSpc>
              <a:spcPts val="1199"/>
            </a:lnSpc>
            <a:tabLst>
              <a:tab algn="l" pos="0"/>
            </a:tabLst>
          </a:pPr>
          <a:r>
            <a:rPr b="1" lang="es-ES" sz="1000" strike="noStrike" u="none">
              <a:solidFill>
                <a:srgbClr val="376092"/>
              </a:solidFill>
              <a:uFillTx/>
              <a:latin typeface="Calibri"/>
              <a:ea typeface="Calibri"/>
            </a:rPr>
            <a:t>UTILIDAD:  </a:t>
          </a:r>
          <a:r>
            <a:rPr b="0" lang="es-ES" sz="1000" strike="noStrike" u="none">
              <a:solidFill>
                <a:srgbClr val="000000"/>
              </a:solidFill>
              <a:uFillTx/>
              <a:latin typeface="Calibri"/>
              <a:ea typeface="Calibri"/>
            </a:rPr>
            <a:t>herramienta  dieñada para ayudar a los emprendedores a valorar la viabilidad económico y financiera de un proyecto  de  negocio y a obtener las previsiones económico y financieras correspondientes. </a:t>
          </a:r>
          <a:endParaRPr b="0" lang="es-ES" sz="1000" strike="noStrike" u="none">
            <a:uFillTx/>
            <a:latin typeface="Times New Roman"/>
          </a:endParaRPr>
        </a:p>
        <a:p>
          <a:pPr defTabSz="914400">
            <a:lnSpc>
              <a:spcPts val="1199"/>
            </a:lnSpc>
            <a:tabLst>
              <a:tab algn="l" pos="0"/>
            </a:tabLst>
          </a:pPr>
          <a:endParaRPr b="0" lang="es-ES" sz="1000" strike="noStrike" u="none">
            <a:uFillTx/>
            <a:latin typeface="Times New Roman"/>
          </a:endParaRPr>
        </a:p>
        <a:p>
          <a:pPr defTabSz="914400">
            <a:lnSpc>
              <a:spcPts val="1199"/>
            </a:lnSpc>
            <a:tabLst>
              <a:tab algn="l" pos="0"/>
            </a:tabLst>
          </a:pPr>
          <a:r>
            <a:rPr b="0" lang="es-ES" sz="1000" strike="noStrike" u="none">
              <a:solidFill>
                <a:srgbClr val="000000"/>
              </a:solidFill>
              <a:uFillTx/>
              <a:latin typeface="Calibri"/>
              <a:ea typeface="Calibri"/>
            </a:rPr>
            <a:t>Puedes utilizarla para ver cómo varian los resultados en función de múltiples variables y para preparar tus cuentas del plan de negocio. Es conveniente disponer de unos mínimos conocimientos de excel y de contabilidad.</a:t>
          </a:r>
          <a:endParaRPr b="0" lang="es-ES" sz="1000" strike="noStrike" u="none">
            <a:uFillTx/>
            <a:latin typeface="Times New Roman"/>
          </a:endParaRPr>
        </a:p>
      </xdr:txBody>
    </xdr:sp>
    <xdr:clientData/>
  </xdr:twoCellAnchor>
  <xdr:twoCellAnchor editAs="twoCell">
    <xdr:from>
      <xdr:col>4</xdr:col>
      <xdr:colOff>46080</xdr:colOff>
      <xdr:row>10</xdr:row>
      <xdr:rowOff>23040</xdr:rowOff>
    </xdr:from>
    <xdr:to>
      <xdr:col>12</xdr:col>
      <xdr:colOff>29520</xdr:colOff>
      <xdr:row>15</xdr:row>
      <xdr:rowOff>71640</xdr:rowOff>
    </xdr:to>
    <xdr:sp>
      <xdr:nvSpPr>
        <xdr:cNvPr id="1" name="3 CuadroTexto"/>
        <xdr:cNvSpPr/>
      </xdr:nvSpPr>
      <xdr:spPr>
        <a:xfrm>
          <a:off x="4065120" y="2013840"/>
          <a:ext cx="6470640" cy="1105920"/>
        </a:xfrm>
        <a:prstGeom prst="rect">
          <a:avLst/>
        </a:prstGeom>
        <a:solidFill>
          <a:srgbClr val="ffffff"/>
        </a:solidFill>
        <a:ln w="25400">
          <a:solidFill>
            <a:srgbClr val="4f81bd"/>
          </a:solidFill>
          <a:round/>
        </a:ln>
      </xdr:spPr>
      <xdr:style>
        <a:lnRef idx="0"/>
        <a:fillRef idx="0"/>
        <a:effectRef idx="0"/>
        <a:fontRef idx="minor"/>
      </xdr:style>
      <xdr:txBody>
        <a:bodyPr numCol="1" spcCol="0" lIns="45720" rIns="45720" anchor="t">
          <a:noAutofit/>
        </a:bodyPr>
        <a:p>
          <a:pPr defTabSz="914400">
            <a:lnSpc>
              <a:spcPct val="100000"/>
            </a:lnSpc>
            <a:tabLst>
              <a:tab algn="l" pos="0"/>
            </a:tabLst>
          </a:pPr>
          <a:r>
            <a:rPr b="1" lang="es-ES" sz="1000" strike="noStrike" u="none">
              <a:solidFill>
                <a:srgbClr val="376092"/>
              </a:solidFill>
              <a:uFillTx/>
              <a:latin typeface="Calibri"/>
              <a:ea typeface="Calibri"/>
            </a:rPr>
            <a:t>INSTRUCCIONES: </a:t>
          </a:r>
          <a:r>
            <a:rPr b="1" lang="es-ES" sz="1000" strike="noStrike" u="none">
              <a:solidFill>
                <a:srgbClr val="ff0000"/>
              </a:solidFill>
              <a:uFillTx/>
              <a:latin typeface="Calibri"/>
              <a:ea typeface="Calibri"/>
            </a:rPr>
            <a:t>Debes introducir información sólo en las celdas color amarillo claro de las 6 hojas que hay para introducción de datos, que aparecen también en amarillo</a:t>
          </a:r>
          <a:r>
            <a:rPr b="1" lang="es-ES" sz="1000" strike="noStrike" u="none">
              <a:solidFill>
                <a:srgbClr val="000000"/>
              </a:solidFill>
              <a:uFillTx/>
              <a:latin typeface="Calibri"/>
              <a:ea typeface="Calibri"/>
            </a:rPr>
            <a:t>. </a:t>
          </a:r>
          <a:r>
            <a:rPr b="0" lang="es-ES" sz="1000" strike="noStrike" u="none">
              <a:solidFill>
                <a:srgbClr val="000000"/>
              </a:solidFill>
              <a:uFillTx/>
              <a:latin typeface="Calibri"/>
              <a:ea typeface="Calibri"/>
            </a:rPr>
            <a:t>Encontrarás instrucciones concretas y comentarios (¡atento a las celdas con la esquina superior derecha en rojo!) en cada una de ellas.</a:t>
          </a:r>
          <a:endParaRPr b="0" lang="es-ES" sz="1000" strike="noStrike" u="none">
            <a:uFillTx/>
            <a:latin typeface="Times New Roman"/>
          </a:endParaRPr>
        </a:p>
        <a:p>
          <a:pPr defTabSz="914400">
            <a:lnSpc>
              <a:spcPct val="100000"/>
            </a:lnSpc>
            <a:tabLst>
              <a:tab algn="l" pos="0"/>
            </a:tabLst>
          </a:pPr>
          <a:r>
            <a:rPr b="0" lang="es-ES" sz="1000" strike="noStrike" u="none">
              <a:solidFill>
                <a:srgbClr val="000000"/>
              </a:solidFill>
              <a:uFillTx/>
              <a:latin typeface="Calibri"/>
              <a:ea typeface="Calibri"/>
            </a:rPr>
            <a:t>Los cuadros de resultados con tus previsiones se calcularán automáticamente en las restantes hojas (color gris). Puedes seleccionar el rango que desees y copiarlo en otros ficheros de excel, word, powerpoint, etc.</a:t>
          </a:r>
          <a:endParaRPr b="0" lang="es-ES" sz="1000" strike="noStrike" u="none">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259200</xdr:colOff>
      <xdr:row>7</xdr:row>
      <xdr:rowOff>16200</xdr:rowOff>
    </xdr:from>
    <xdr:to>
      <xdr:col>5</xdr:col>
      <xdr:colOff>277920</xdr:colOff>
      <xdr:row>10</xdr:row>
      <xdr:rowOff>122400</xdr:rowOff>
    </xdr:to>
    <xdr:sp>
      <xdr:nvSpPr>
        <xdr:cNvPr id="2" name="5 CuadroTexto"/>
        <xdr:cNvSpPr/>
      </xdr:nvSpPr>
      <xdr:spPr>
        <a:xfrm>
          <a:off x="259200" y="1416240"/>
          <a:ext cx="4344840" cy="677880"/>
        </a:xfrm>
        <a:prstGeom prst="rect">
          <a:avLst/>
        </a:prstGeom>
        <a:solidFill>
          <a:srgbClr val="ffffff"/>
        </a:solidFill>
        <a:ln w="25400">
          <a:solidFill>
            <a:srgbClr val="4f81bd"/>
          </a:solidFill>
          <a:round/>
        </a:ln>
      </xdr:spPr>
      <xdr:style>
        <a:lnRef idx="0"/>
        <a:fillRef idx="0"/>
        <a:effectRef idx="0"/>
        <a:fontRef idx="minor"/>
      </xdr:style>
      <xdr:txBody>
        <a:bodyPr numCol="1" spcCol="0" lIns="45720" rIns="45720" anchor="t">
          <a:noAutofit/>
        </a:bodyPr>
        <a:p>
          <a:pPr defTabSz="914400">
            <a:lnSpc>
              <a:spcPct val="100000"/>
            </a:lnSpc>
            <a:tabLst>
              <a:tab algn="l" pos="0"/>
            </a:tabLst>
          </a:pPr>
          <a:r>
            <a:rPr b="1" lang="es-ES" sz="1000" strike="noStrike" u="none">
              <a:solidFill>
                <a:srgbClr val="000000"/>
              </a:solidFill>
              <a:uFillTx/>
              <a:latin typeface="Calibri"/>
              <a:ea typeface="Calibri"/>
            </a:rPr>
            <a:t>Instrucciones:  </a:t>
          </a:r>
          <a:r>
            <a:rPr b="0" lang="es-ES" sz="1000" strike="noStrike" u="none">
              <a:solidFill>
                <a:srgbClr val="000000"/>
              </a:solidFill>
              <a:uFillTx/>
              <a:latin typeface="Calibri"/>
              <a:ea typeface="Calibri"/>
            </a:rPr>
            <a:t>Introduce el valor de los costes fijos (independientes de cuanto vendas) que esperas que se repitan mes a mes o con cierta regularidad. En ese caso introduce la media mensual.</a:t>
          </a:r>
          <a:endParaRPr b="0" lang="es-ES" sz="1000" strike="noStrike" u="none">
            <a:uFillTx/>
            <a:latin typeface="Times New Roman"/>
          </a:endParaRPr>
        </a:p>
      </xdr:txBody>
    </xdr:sp>
    <xdr:clientData/>
  </xdr:twoCellAnchor>
  <xdr:twoCellAnchor editAs="twoCell">
    <xdr:from>
      <xdr:col>4</xdr:col>
      <xdr:colOff>291960</xdr:colOff>
      <xdr:row>23</xdr:row>
      <xdr:rowOff>101520</xdr:rowOff>
    </xdr:from>
    <xdr:to>
      <xdr:col>17</xdr:col>
      <xdr:colOff>148680</xdr:colOff>
      <xdr:row>25</xdr:row>
      <xdr:rowOff>206280</xdr:rowOff>
    </xdr:to>
    <xdr:sp>
      <xdr:nvSpPr>
        <xdr:cNvPr id="3" name="6 CuadroTexto"/>
        <xdr:cNvSpPr/>
      </xdr:nvSpPr>
      <xdr:spPr>
        <a:xfrm>
          <a:off x="3654360" y="4654440"/>
          <a:ext cx="8862840" cy="504720"/>
        </a:xfrm>
        <a:prstGeom prst="rect">
          <a:avLst/>
        </a:prstGeom>
        <a:solidFill>
          <a:srgbClr val="ffffff"/>
        </a:solidFill>
        <a:ln w="25400">
          <a:solidFill>
            <a:srgbClr val="4f81bd"/>
          </a:solidFill>
          <a:round/>
        </a:ln>
      </xdr:spPr>
      <xdr:style>
        <a:lnRef idx="0"/>
        <a:fillRef idx="0"/>
        <a:effectRef idx="0"/>
        <a:fontRef idx="minor"/>
      </xdr:style>
      <xdr:txBody>
        <a:bodyPr numCol="1" spcCol="0" lIns="45720" rIns="45720" anchor="t">
          <a:noAutofit/>
        </a:bodyPr>
        <a:p>
          <a:pPr defTabSz="914400">
            <a:lnSpc>
              <a:spcPct val="100000"/>
            </a:lnSpc>
            <a:tabLst>
              <a:tab algn="l" pos="0"/>
            </a:tabLst>
          </a:pPr>
          <a:r>
            <a:rPr b="1" lang="es-ES" sz="1000" strike="noStrike" u="none">
              <a:solidFill>
                <a:srgbClr val="000000"/>
              </a:solidFill>
              <a:uFillTx/>
              <a:latin typeface="Calibri"/>
              <a:ea typeface="Calibri"/>
            </a:rPr>
            <a:t>Instrucciones:  </a:t>
          </a:r>
          <a:r>
            <a:rPr b="0" lang="es-ES" sz="1000" strike="noStrike" u="none">
              <a:solidFill>
                <a:srgbClr val="000000"/>
              </a:solidFill>
              <a:uFillTx/>
              <a:latin typeface="Calibri"/>
              <a:ea typeface="Calibri"/>
            </a:rPr>
            <a:t>Introduce para cada puesto de trabajo a crear el sueldo mensual bruto, los complementos, la parte proporcional de las pagas extras y las características del contrato (duración, jornada y retención por irpf) así como el % de cotización por accidentes de trabajo.</a:t>
          </a:r>
          <a:endParaRPr b="0" lang="es-ES" sz="1000" strike="noStrike" u="none">
            <a:uFillTx/>
            <a:latin typeface="Times New Roman"/>
          </a:endParaRPr>
        </a:p>
      </xdr:txBody>
    </xdr:sp>
    <xdr:clientData/>
  </xdr:twoCellAnchor>
  <xdr:twoCellAnchor editAs="twoCell">
    <xdr:from>
      <xdr:col>6</xdr:col>
      <xdr:colOff>333360</xdr:colOff>
      <xdr:row>3</xdr:row>
      <xdr:rowOff>95040</xdr:rowOff>
    </xdr:from>
    <xdr:to>
      <xdr:col>14</xdr:col>
      <xdr:colOff>174240</xdr:colOff>
      <xdr:row>11</xdr:row>
      <xdr:rowOff>163080</xdr:rowOff>
    </xdr:to>
    <xdr:sp>
      <xdr:nvSpPr>
        <xdr:cNvPr id="4" name="7 CuadroTexto"/>
        <xdr:cNvSpPr/>
      </xdr:nvSpPr>
      <xdr:spPr>
        <a:xfrm>
          <a:off x="5636160" y="723600"/>
          <a:ext cx="4356360" cy="1611360"/>
        </a:xfrm>
        <a:prstGeom prst="rect">
          <a:avLst/>
        </a:prstGeom>
        <a:solidFill>
          <a:srgbClr val="ffffff"/>
        </a:solidFill>
        <a:ln w="25400">
          <a:solidFill>
            <a:srgbClr val="4f81bd"/>
          </a:solidFill>
          <a:round/>
        </a:ln>
      </xdr:spPr>
      <xdr:style>
        <a:lnRef idx="0"/>
        <a:fillRef idx="0"/>
        <a:effectRef idx="0"/>
        <a:fontRef idx="minor"/>
      </xdr:style>
      <xdr:txBody>
        <a:bodyPr numCol="1" spcCol="0" lIns="45720" rIns="45720" anchor="t">
          <a:noAutofit/>
        </a:bodyPr>
        <a:p>
          <a:pPr defTabSz="914400">
            <a:lnSpc>
              <a:spcPct val="100000"/>
            </a:lnSpc>
            <a:tabLst>
              <a:tab algn="l" pos="0"/>
            </a:tabLst>
          </a:pPr>
          <a:r>
            <a:rPr b="1" lang="es-ES" sz="1000" strike="noStrike" u="none">
              <a:solidFill>
                <a:srgbClr val="000000"/>
              </a:solidFill>
              <a:uFillTx/>
              <a:latin typeface="Calibri"/>
              <a:ea typeface="Calibri"/>
            </a:rPr>
            <a:t>Instrucciones:  </a:t>
          </a:r>
          <a:r>
            <a:rPr b="0" lang="es-ES" sz="1000" strike="noStrike" u="none">
              <a:solidFill>
                <a:srgbClr val="000000"/>
              </a:solidFill>
              <a:uFillTx/>
              <a:latin typeface="Calibri"/>
              <a:ea typeface="Calibri"/>
            </a:rPr>
            <a:t>Introduce la cantidad que te corresponde pagar trimestralmente en concepto de IRPF por módulos. Si no introduces ninguna cantidad el programa asume que cotizas en estimación directa. En ese caso debes decir si estás obligado a hacer pagos fraccionados trimestrales. </a:t>
          </a:r>
          <a:endParaRPr b="0" lang="es-ES" sz="1000" strike="noStrike" u="none">
            <a:uFillTx/>
            <a:latin typeface="Times New Roman"/>
          </a:endParaRPr>
        </a:p>
        <a:p>
          <a:pPr defTabSz="914400">
            <a:lnSpc>
              <a:spcPct val="100000"/>
            </a:lnSpc>
            <a:tabLst>
              <a:tab algn="l" pos="0"/>
            </a:tabLst>
          </a:pPr>
          <a:r>
            <a:rPr b="0" lang="es-ES" sz="1000" strike="noStrike" u="none">
              <a:solidFill>
                <a:srgbClr val="000000"/>
              </a:solidFill>
              <a:uFillTx/>
              <a:latin typeface="Calibri"/>
              <a:ea typeface="Calibri"/>
            </a:rPr>
            <a:t> </a:t>
          </a:r>
          <a:r>
            <a:rPr b="0" lang="es-ES" sz="1000" strike="noStrike" u="none">
              <a:solidFill>
                <a:srgbClr val="000000"/>
              </a:solidFill>
              <a:uFillTx/>
              <a:latin typeface="Calibri"/>
              <a:ea typeface="Calibri"/>
            </a:rPr>
            <a:t>Para estimación directa el  programa utiliza un tipo medio del 25%, igual que si cotizases por el impuesto de sociedades.</a:t>
          </a:r>
          <a:endParaRPr b="0" lang="es-ES" sz="1000" strike="noStrike" u="none">
            <a:uFillTx/>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7560</xdr:colOff>
      <xdr:row>6</xdr:row>
      <xdr:rowOff>56880</xdr:rowOff>
    </xdr:from>
    <xdr:to>
      <xdr:col>8</xdr:col>
      <xdr:colOff>18720</xdr:colOff>
      <xdr:row>9</xdr:row>
      <xdr:rowOff>24120</xdr:rowOff>
    </xdr:to>
    <xdr:sp>
      <xdr:nvSpPr>
        <xdr:cNvPr id="5" name="2 CuadroTexto"/>
        <xdr:cNvSpPr/>
      </xdr:nvSpPr>
      <xdr:spPr>
        <a:xfrm>
          <a:off x="314280" y="1168200"/>
          <a:ext cx="7136640" cy="538560"/>
        </a:xfrm>
        <a:prstGeom prst="rect">
          <a:avLst/>
        </a:prstGeom>
        <a:solidFill>
          <a:srgbClr val="ffffff"/>
        </a:solidFill>
        <a:ln w="25400">
          <a:solidFill>
            <a:srgbClr val="4f81bd"/>
          </a:solidFill>
          <a:round/>
        </a:ln>
      </xdr:spPr>
      <xdr:style>
        <a:lnRef idx="0"/>
        <a:fillRef idx="0"/>
        <a:effectRef idx="0"/>
        <a:fontRef idx="minor"/>
      </xdr:style>
      <xdr:txBody>
        <a:bodyPr numCol="1" spcCol="0" lIns="45720" rIns="45720" anchor="t">
          <a:noAutofit/>
        </a:bodyPr>
        <a:p>
          <a:pPr defTabSz="914400">
            <a:lnSpc>
              <a:spcPct val="100000"/>
            </a:lnSpc>
            <a:tabLst>
              <a:tab algn="l" pos="0"/>
            </a:tabLst>
          </a:pPr>
          <a:r>
            <a:rPr b="1" lang="es-ES" sz="1000" strike="noStrike" u="none">
              <a:solidFill>
                <a:srgbClr val="000000"/>
              </a:solidFill>
              <a:uFillTx/>
              <a:latin typeface="Calibri"/>
              <a:ea typeface="Calibri"/>
            </a:rPr>
            <a:t>Instrucciones:  </a:t>
          </a:r>
          <a:r>
            <a:rPr b="0" lang="es-ES" sz="1000" strike="noStrike" u="none">
              <a:solidFill>
                <a:srgbClr val="000000"/>
              </a:solidFill>
              <a:uFillTx/>
              <a:latin typeface="Calibri"/>
              <a:ea typeface="Calibri"/>
            </a:rPr>
            <a:t>Introduce el presupuesto para costes fijos  de marketing (independientemente de cuanto vendas) que contemplas en tu plan de marketing anual. </a:t>
          </a:r>
          <a:endParaRPr b="0" lang="es-ES" sz="1000" strike="noStrike" u="none">
            <a:uFillTx/>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213840</xdr:colOff>
      <xdr:row>6</xdr:row>
      <xdr:rowOff>96840</xdr:rowOff>
    </xdr:from>
    <xdr:to>
      <xdr:col>12</xdr:col>
      <xdr:colOff>646200</xdr:colOff>
      <xdr:row>13</xdr:row>
      <xdr:rowOff>22680</xdr:rowOff>
    </xdr:to>
    <xdr:sp>
      <xdr:nvSpPr>
        <xdr:cNvPr id="6" name="3 CuadroTexto"/>
        <xdr:cNvSpPr/>
      </xdr:nvSpPr>
      <xdr:spPr>
        <a:xfrm>
          <a:off x="213840" y="1306440"/>
          <a:ext cx="9835560" cy="1259280"/>
        </a:xfrm>
        <a:prstGeom prst="rect">
          <a:avLst/>
        </a:prstGeom>
        <a:solidFill>
          <a:srgbClr val="ffffff"/>
        </a:solidFill>
        <a:ln w="25400">
          <a:solidFill>
            <a:srgbClr val="4f81bd"/>
          </a:solidFill>
          <a:round/>
        </a:ln>
      </xdr:spPr>
      <xdr:style>
        <a:lnRef idx="0"/>
        <a:fillRef idx="0"/>
        <a:effectRef idx="0"/>
        <a:fontRef idx="minor"/>
      </xdr:style>
      <xdr:txBody>
        <a:bodyPr numCol="1" spcCol="0" lIns="45720" rIns="45720" anchor="t">
          <a:noAutofit/>
        </a:bodyPr>
        <a:p>
          <a:pPr defTabSz="914400">
            <a:lnSpc>
              <a:spcPct val="100000"/>
            </a:lnSpc>
            <a:tabLst>
              <a:tab algn="l" pos="0"/>
            </a:tabLst>
          </a:pPr>
          <a:r>
            <a:rPr b="1" lang="es-ES" sz="1000" strike="noStrike" u="none">
              <a:solidFill>
                <a:srgbClr val="000000"/>
              </a:solidFill>
              <a:uFillTx/>
              <a:latin typeface="Calibri"/>
              <a:ea typeface="Calibri"/>
            </a:rPr>
            <a:t>Instrucciones:  </a:t>
          </a:r>
          <a:r>
            <a:rPr b="0" lang="es-ES" sz="1000" strike="noStrike" u="none">
              <a:solidFill>
                <a:srgbClr val="000000"/>
              </a:solidFill>
              <a:uFillTx/>
              <a:latin typeface="Calibri"/>
              <a:ea typeface="Calibri"/>
            </a:rPr>
            <a:t>primero introduce el precio de los productos o servicios más  importantes de tu negocio. Si tienes muchas referencias, identifica las principales líneas de negocio y pon un precio medio. Por ejemplo, en un bar-restaurante podrían ser: menú del día, a la carta, barra y celebraciones a 10, 20, 3 y 30 € respectivamente.</a:t>
          </a:r>
          <a:endParaRPr b="0" lang="es-ES" sz="1000" strike="noStrike" u="none">
            <a:uFillTx/>
            <a:latin typeface="Times New Roman"/>
          </a:endParaRPr>
        </a:p>
        <a:p>
          <a:pPr defTabSz="914400">
            <a:lnSpc>
              <a:spcPct val="100000"/>
            </a:lnSpc>
            <a:tabLst>
              <a:tab algn="l" pos="0"/>
            </a:tabLst>
          </a:pPr>
          <a:endParaRPr b="0" lang="es-ES" sz="1000" strike="noStrike" u="none">
            <a:uFillTx/>
            <a:latin typeface="Times New Roman"/>
          </a:endParaRPr>
        </a:p>
        <a:p>
          <a:pPr defTabSz="914400">
            <a:lnSpc>
              <a:spcPct val="100000"/>
            </a:lnSpc>
            <a:tabLst>
              <a:tab algn="l" pos="0"/>
            </a:tabLst>
          </a:pPr>
          <a:r>
            <a:rPr b="0" lang="es-ES" sz="1000" strike="noStrike" u="none">
              <a:solidFill>
                <a:srgbClr val="000000"/>
              </a:solidFill>
              <a:uFillTx/>
              <a:latin typeface="Calibri"/>
              <a:ea typeface="Calibri"/>
            </a:rPr>
            <a:t>En las siguientes tablas introduce el número de unidades que esperas vender de cada uno de esos productos o servicios durante los 12 primeros meses de actividad e indica el % de crecimiento de las ventas que esperas para el segundo y el tercer año. A la derecha obtendrás las ventas esperadas en euros. También deberás indicar el nº medio de días que tardas en cobrar a tus clientes (introduce un valor inferior a 360).</a:t>
          </a:r>
          <a:endParaRPr b="0" lang="es-ES" sz="1000" strike="noStrike" u="none">
            <a:uFillTx/>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7200</xdr:colOff>
      <xdr:row>7</xdr:row>
      <xdr:rowOff>92520</xdr:rowOff>
    </xdr:from>
    <xdr:to>
      <xdr:col>12</xdr:col>
      <xdr:colOff>657000</xdr:colOff>
      <xdr:row>12</xdr:row>
      <xdr:rowOff>59760</xdr:rowOff>
    </xdr:to>
    <xdr:sp>
      <xdr:nvSpPr>
        <xdr:cNvPr id="7" name="4 CuadroTexto"/>
        <xdr:cNvSpPr/>
      </xdr:nvSpPr>
      <xdr:spPr>
        <a:xfrm>
          <a:off x="336600" y="1492560"/>
          <a:ext cx="9065520" cy="919800"/>
        </a:xfrm>
        <a:prstGeom prst="rect">
          <a:avLst/>
        </a:prstGeom>
        <a:solidFill>
          <a:srgbClr val="ffffff"/>
        </a:solidFill>
        <a:ln w="25400">
          <a:solidFill>
            <a:srgbClr val="4f81bd"/>
          </a:solidFill>
          <a:round/>
        </a:ln>
      </xdr:spPr>
      <xdr:style>
        <a:lnRef idx="0"/>
        <a:fillRef idx="0"/>
        <a:effectRef idx="0"/>
        <a:fontRef idx="minor"/>
      </xdr:style>
      <xdr:txBody>
        <a:bodyPr numCol="1" spcCol="0" lIns="45720" rIns="45720" anchor="t">
          <a:noAutofit/>
        </a:bodyPr>
        <a:p>
          <a:pPr defTabSz="914400">
            <a:lnSpc>
              <a:spcPts val="1100"/>
            </a:lnSpc>
            <a:tabLst>
              <a:tab algn="l" pos="0"/>
            </a:tabLst>
          </a:pPr>
          <a:r>
            <a:rPr b="1" lang="es-ES" sz="1000" strike="noStrike" u="none">
              <a:solidFill>
                <a:srgbClr val="000000"/>
              </a:solidFill>
              <a:uFillTx/>
              <a:latin typeface="Calibri"/>
              <a:ea typeface="Calibri"/>
            </a:rPr>
            <a:t>Instrucciones:  </a:t>
          </a:r>
          <a:r>
            <a:rPr b="0" lang="es-ES" sz="1000" strike="noStrike" u="none">
              <a:solidFill>
                <a:srgbClr val="000000"/>
              </a:solidFill>
              <a:uFillTx/>
              <a:latin typeface="Calibri"/>
              <a:ea typeface="Calibri"/>
            </a:rPr>
            <a:t>introduce el  porcentaje sobre el precio de venta que suponen los costes variables de cada uno de los productos o servicios de tu negocio. En muchas ocasiones puede que no se den este tipo de costes. Sin embargo son fundamentales en el comercio, la hostelería y la artesanía.  Introduce también el nº medio de días que tardas en pagar a tus proveedores de costes variables.</a:t>
          </a:r>
          <a:endParaRPr b="0" lang="es-ES" sz="1000" strike="noStrike" u="none">
            <a:uFillTx/>
            <a:latin typeface="Times New Roman"/>
          </a:endParaRPr>
        </a:p>
        <a:p>
          <a:pPr defTabSz="914400">
            <a:lnSpc>
              <a:spcPts val="1001"/>
            </a:lnSpc>
            <a:tabLst>
              <a:tab algn="l" pos="0"/>
            </a:tabLst>
          </a:pPr>
          <a:r>
            <a:rPr b="0" lang="es-ES" sz="1000" strike="noStrike" u="none">
              <a:solidFill>
                <a:srgbClr val="000000"/>
              </a:solidFill>
              <a:uFillTx/>
              <a:latin typeface="Calibri"/>
              <a:ea typeface="Calibri"/>
            </a:rPr>
            <a:t>En la tabla inferior obtendrás los costes variables expresados en  euros.</a:t>
          </a:r>
          <a:endParaRPr b="0" lang="es-ES" sz="1000" strike="noStrike" u="none">
            <a:uFillTx/>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60120</xdr:colOff>
      <xdr:row>9</xdr:row>
      <xdr:rowOff>142200</xdr:rowOff>
    </xdr:from>
    <xdr:to>
      <xdr:col>8</xdr:col>
      <xdr:colOff>12600</xdr:colOff>
      <xdr:row>19</xdr:row>
      <xdr:rowOff>22320</xdr:rowOff>
    </xdr:to>
    <xdr:graphicFrame>
      <xdr:nvGraphicFramePr>
        <xdr:cNvPr id="8" name="3 Gráfico"/>
        <xdr:cNvGraphicFramePr/>
      </xdr:nvGraphicFramePr>
      <xdr:xfrm>
        <a:off x="4385160" y="1942560"/>
        <a:ext cx="2385000" cy="1803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140040</xdr:colOff>
      <xdr:row>9</xdr:row>
      <xdr:rowOff>151920</xdr:rowOff>
    </xdr:from>
    <xdr:to>
      <xdr:col>10</xdr:col>
      <xdr:colOff>794520</xdr:colOff>
      <xdr:row>19</xdr:row>
      <xdr:rowOff>3240</xdr:rowOff>
    </xdr:to>
    <xdr:graphicFrame>
      <xdr:nvGraphicFramePr>
        <xdr:cNvPr id="9" name="5 Gráfico"/>
        <xdr:cNvGraphicFramePr/>
      </xdr:nvGraphicFramePr>
      <xdr:xfrm>
        <a:off x="6897600" y="1952280"/>
        <a:ext cx="2276280" cy="1775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142920</xdr:colOff>
      <xdr:row>11</xdr:row>
      <xdr:rowOff>53280</xdr:rowOff>
    </xdr:from>
    <xdr:to>
      <xdr:col>13</xdr:col>
      <xdr:colOff>528120</xdr:colOff>
      <xdr:row>18</xdr:row>
      <xdr:rowOff>174600</xdr:rowOff>
    </xdr:to>
    <xdr:graphicFrame>
      <xdr:nvGraphicFramePr>
        <xdr:cNvPr id="10" name="6 Gráfico"/>
        <xdr:cNvGraphicFramePr/>
      </xdr:nvGraphicFramePr>
      <xdr:xfrm>
        <a:off x="9333360" y="2243880"/>
        <a:ext cx="2007000" cy="1464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28440</xdr:colOff>
      <xdr:row>11</xdr:row>
      <xdr:rowOff>53280</xdr:rowOff>
    </xdr:from>
    <xdr:to>
      <xdr:col>16</xdr:col>
      <xdr:colOff>434520</xdr:colOff>
      <xdr:row>18</xdr:row>
      <xdr:rowOff>155520</xdr:rowOff>
    </xdr:to>
    <xdr:graphicFrame>
      <xdr:nvGraphicFramePr>
        <xdr:cNvPr id="11" name="8 Gráfico"/>
        <xdr:cNvGraphicFramePr/>
      </xdr:nvGraphicFramePr>
      <xdr:xfrm>
        <a:off x="11651400" y="2243880"/>
        <a:ext cx="2027880" cy="14454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41400</xdr:colOff>
      <xdr:row>20</xdr:row>
      <xdr:rowOff>113760</xdr:rowOff>
    </xdr:from>
    <xdr:to>
      <xdr:col>7</xdr:col>
      <xdr:colOff>804240</xdr:colOff>
      <xdr:row>29</xdr:row>
      <xdr:rowOff>127080</xdr:rowOff>
    </xdr:to>
    <xdr:graphicFrame>
      <xdr:nvGraphicFramePr>
        <xdr:cNvPr id="12" name="9 Gráfico"/>
        <xdr:cNvGraphicFramePr/>
      </xdr:nvGraphicFramePr>
      <xdr:xfrm>
        <a:off x="4366440" y="4028400"/>
        <a:ext cx="2384640" cy="17470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720</xdr:colOff>
      <xdr:row>21</xdr:row>
      <xdr:rowOff>177120</xdr:rowOff>
    </xdr:from>
    <xdr:to>
      <xdr:col>11</xdr:col>
      <xdr:colOff>2520</xdr:colOff>
      <xdr:row>29</xdr:row>
      <xdr:rowOff>108000</xdr:rowOff>
    </xdr:to>
    <xdr:graphicFrame>
      <xdr:nvGraphicFramePr>
        <xdr:cNvPr id="13" name="11 Gráfico"/>
        <xdr:cNvGraphicFramePr/>
      </xdr:nvGraphicFramePr>
      <xdr:xfrm>
        <a:off x="6758280" y="4291920"/>
        <a:ext cx="2434680" cy="1464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94320</xdr:colOff>
      <xdr:row>20</xdr:row>
      <xdr:rowOff>66240</xdr:rowOff>
    </xdr:from>
    <xdr:to>
      <xdr:col>13</xdr:col>
      <xdr:colOff>537480</xdr:colOff>
      <xdr:row>29</xdr:row>
      <xdr:rowOff>89280</xdr:rowOff>
    </xdr:to>
    <xdr:graphicFrame>
      <xdr:nvGraphicFramePr>
        <xdr:cNvPr id="14" name="12 Gráfico"/>
        <xdr:cNvGraphicFramePr/>
      </xdr:nvGraphicFramePr>
      <xdr:xfrm>
        <a:off x="9284760" y="3980880"/>
        <a:ext cx="2064960" cy="17568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42480</xdr:colOff>
      <xdr:row>20</xdr:row>
      <xdr:rowOff>75600</xdr:rowOff>
    </xdr:from>
    <xdr:to>
      <xdr:col>16</xdr:col>
      <xdr:colOff>480240</xdr:colOff>
      <xdr:row>29</xdr:row>
      <xdr:rowOff>69840</xdr:rowOff>
    </xdr:to>
    <xdr:graphicFrame>
      <xdr:nvGraphicFramePr>
        <xdr:cNvPr id="15" name="13 Gráfico"/>
        <xdr:cNvGraphicFramePr/>
      </xdr:nvGraphicFramePr>
      <xdr:xfrm>
        <a:off x="11665440" y="3990240"/>
        <a:ext cx="2059560" cy="17280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pitchFamily="0" charset="1"/>
        <a:ea typeface="Helvetica Neue" pitchFamily="0" charset="1"/>
        <a:cs typeface="Helvetica Neue" pitchFamily="0" charset="1"/>
      </a:majorFont>
      <a:minorFont>
        <a:latin typeface="Helvetica Neue" pitchFamily="0" charset="1"/>
        <a:ea typeface="Helvetica Neue" pitchFamily="0" charset="1"/>
        <a:cs typeface="Helvetica Neue"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6.xml"/><Relationship Id="rId3"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5.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D3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D12" activeCellId="0" sqref="D12"/>
    </sheetView>
  </sheetViews>
  <sheetFormatPr defaultColWidth="10.00390625" defaultRowHeight="13" zeroHeight="false" outlineLevelRow="0" outlineLevelCol="0"/>
  <cols>
    <col collapsed="false" customWidth="true" hidden="false" outlineLevel="0" max="1" min="1" style="0" width="2"/>
    <col collapsed="false" customWidth="true" hidden="false" outlineLevel="0" max="4" min="2" style="0" width="30.56"/>
  </cols>
  <sheetData>
    <row r="3" customFormat="false" ht="50" hidden="false" customHeight="true" outlineLevel="0" collapsed="false">
      <c r="B3" s="1" t="s">
        <v>0</v>
      </c>
      <c r="C3" s="1"/>
      <c r="D3" s="1"/>
    </row>
    <row r="7" customFormat="false" ht="17.35" hidden="false" customHeight="false" outlineLevel="0" collapsed="false">
      <c r="B7" s="2" t="s">
        <v>1</v>
      </c>
      <c r="C7" s="2" t="s">
        <v>2</v>
      </c>
      <c r="D7" s="2" t="s">
        <v>3</v>
      </c>
    </row>
    <row r="9" customFormat="false" ht="15" hidden="false" customHeight="false" outlineLevel="0" collapsed="false">
      <c r="B9" s="3" t="s">
        <v>4</v>
      </c>
      <c r="C9" s="3"/>
      <c r="D9" s="3"/>
    </row>
    <row r="10" customFormat="false" ht="15" hidden="false" customHeight="false" outlineLevel="0" collapsed="false">
      <c r="B10" s="3"/>
      <c r="C10" s="3" t="s">
        <v>5</v>
      </c>
      <c r="D10" s="4" t="s">
        <v>4</v>
      </c>
    </row>
    <row r="11" customFormat="false" ht="15" hidden="false" customHeight="false" outlineLevel="0" collapsed="false">
      <c r="B11" s="3" t="s">
        <v>6</v>
      </c>
      <c r="C11" s="3"/>
      <c r="D11" s="3"/>
    </row>
    <row r="12" customFormat="false" ht="15" hidden="false" customHeight="false" outlineLevel="0" collapsed="false">
      <c r="B12" s="3"/>
      <c r="C12" s="3" t="s">
        <v>5</v>
      </c>
      <c r="D12" s="4" t="s">
        <v>6</v>
      </c>
    </row>
    <row r="13" customFormat="false" ht="15" hidden="false" customHeight="false" outlineLevel="0" collapsed="false">
      <c r="B13" s="3" t="s">
        <v>7</v>
      </c>
      <c r="C13" s="3"/>
      <c r="D13" s="3"/>
    </row>
    <row r="14" customFormat="false" ht="15" hidden="false" customHeight="false" outlineLevel="0" collapsed="false">
      <c r="B14" s="3"/>
      <c r="C14" s="3" t="s">
        <v>5</v>
      </c>
      <c r="D14" s="4" t="s">
        <v>7</v>
      </c>
    </row>
    <row r="15" customFormat="false" ht="15" hidden="false" customHeight="false" outlineLevel="0" collapsed="false">
      <c r="B15" s="3" t="s">
        <v>8</v>
      </c>
      <c r="C15" s="3"/>
      <c r="D15" s="3"/>
    </row>
    <row r="16" customFormat="false" ht="15" hidden="false" customHeight="false" outlineLevel="0" collapsed="false">
      <c r="B16" s="3"/>
      <c r="C16" s="3" t="s">
        <v>5</v>
      </c>
      <c r="D16" s="4" t="s">
        <v>8</v>
      </c>
    </row>
    <row r="17" customFormat="false" ht="15" hidden="false" customHeight="false" outlineLevel="0" collapsed="false">
      <c r="B17" s="3" t="s">
        <v>9</v>
      </c>
      <c r="C17" s="3"/>
      <c r="D17" s="3"/>
    </row>
    <row r="18" customFormat="false" ht="15" hidden="false" customHeight="false" outlineLevel="0" collapsed="false">
      <c r="B18" s="3"/>
      <c r="C18" s="3" t="s">
        <v>5</v>
      </c>
      <c r="D18" s="4" t="s">
        <v>9</v>
      </c>
    </row>
    <row r="19" customFormat="false" ht="15" hidden="false" customHeight="false" outlineLevel="0" collapsed="false">
      <c r="B19" s="3" t="s">
        <v>10</v>
      </c>
      <c r="C19" s="3"/>
      <c r="D19" s="3"/>
    </row>
    <row r="20" customFormat="false" ht="15" hidden="false" customHeight="false" outlineLevel="0" collapsed="false">
      <c r="B20" s="3"/>
      <c r="C20" s="3" t="s">
        <v>5</v>
      </c>
      <c r="D20" s="4" t="s">
        <v>10</v>
      </c>
    </row>
    <row r="21" customFormat="false" ht="15" hidden="false" customHeight="false" outlineLevel="0" collapsed="false">
      <c r="B21" s="3" t="s">
        <v>11</v>
      </c>
      <c r="C21" s="3"/>
      <c r="D21" s="3"/>
    </row>
    <row r="22" customFormat="false" ht="15" hidden="false" customHeight="false" outlineLevel="0" collapsed="false">
      <c r="B22" s="3"/>
      <c r="C22" s="3" t="s">
        <v>5</v>
      </c>
      <c r="D22" s="4" t="s">
        <v>11</v>
      </c>
    </row>
    <row r="23" customFormat="false" ht="15" hidden="false" customHeight="false" outlineLevel="0" collapsed="false">
      <c r="B23" s="3" t="s">
        <v>12</v>
      </c>
      <c r="C23" s="3"/>
      <c r="D23" s="3"/>
    </row>
    <row r="24" customFormat="false" ht="15" hidden="false" customHeight="false" outlineLevel="0" collapsed="false">
      <c r="B24" s="3"/>
      <c r="C24" s="3" t="s">
        <v>5</v>
      </c>
      <c r="D24" s="4" t="s">
        <v>12</v>
      </c>
    </row>
    <row r="25" customFormat="false" ht="15" hidden="false" customHeight="false" outlineLevel="0" collapsed="false">
      <c r="B25" s="3" t="s">
        <v>13</v>
      </c>
      <c r="C25" s="3"/>
      <c r="D25" s="3"/>
    </row>
    <row r="26" customFormat="false" ht="15" hidden="false" customHeight="false" outlineLevel="0" collapsed="false">
      <c r="B26" s="3"/>
      <c r="C26" s="3" t="s">
        <v>5</v>
      </c>
      <c r="D26" s="4" t="s">
        <v>13</v>
      </c>
    </row>
    <row r="27" customFormat="false" ht="15" hidden="false" customHeight="false" outlineLevel="0" collapsed="false">
      <c r="B27" s="3" t="s">
        <v>14</v>
      </c>
      <c r="C27" s="3"/>
      <c r="D27" s="3"/>
    </row>
    <row r="28" customFormat="false" ht="15" hidden="false" customHeight="false" outlineLevel="0" collapsed="false">
      <c r="B28" s="3"/>
      <c r="C28" s="3" t="s">
        <v>5</v>
      </c>
      <c r="D28" s="4" t="s">
        <v>14</v>
      </c>
    </row>
    <row r="29" customFormat="false" ht="15" hidden="false" customHeight="false" outlineLevel="0" collapsed="false">
      <c r="B29" s="3" t="s">
        <v>15</v>
      </c>
      <c r="C29" s="3"/>
      <c r="D29" s="3"/>
    </row>
    <row r="30" customFormat="false" ht="15" hidden="false" customHeight="false" outlineLevel="0" collapsed="false">
      <c r="B30" s="3"/>
      <c r="C30" s="3" t="s">
        <v>5</v>
      </c>
      <c r="D30" s="4" t="s">
        <v>15</v>
      </c>
    </row>
    <row r="31" customFormat="false" ht="15" hidden="false" customHeight="false" outlineLevel="0" collapsed="false">
      <c r="B31" s="3" t="s">
        <v>16</v>
      </c>
      <c r="C31" s="3"/>
      <c r="D31" s="3"/>
    </row>
    <row r="32" customFormat="false" ht="15" hidden="false" customHeight="false" outlineLevel="0" collapsed="false">
      <c r="B32" s="3"/>
      <c r="C32" s="3" t="s">
        <v>5</v>
      </c>
      <c r="D32" s="4" t="s">
        <v>16</v>
      </c>
    </row>
  </sheetData>
  <mergeCells count="1">
    <mergeCell ref="B3:D3"/>
  </mergeCells>
  <hyperlinks>
    <hyperlink ref="D10" location="'Portada'!R1C1" display="Portada"/>
    <hyperlink ref="D12" location="'Inversión'!R1C1" display="Inversión"/>
    <hyperlink ref="D14" location="'Financiación'!R1C1" display="Financiación"/>
    <hyperlink ref="D16" location="'Costes Fijos'!R1C1" display="Costes Fijos"/>
    <hyperlink ref="D18" location="'Costes Marketing'!R1C1" display="Costes Marketing"/>
    <hyperlink ref="D20" location="'Ventas'!R1C1" display="Ventas"/>
    <hyperlink ref="D22" location="'Costes variables'!R1C1" display="Costes variables"/>
    <hyperlink ref="D24" location="'Resultados'!R1C1" display="Resultados"/>
    <hyperlink ref="D26" location="'Tesorería Año 1'!R1C1" display="Tesorería Año 1"/>
    <hyperlink ref="D28" location="'Tesorería 3 años'!R1C1" display="Tesorería 3 años"/>
    <hyperlink ref="D30" location="'Balance'!R1C1" display="Balance"/>
    <hyperlink ref="D32" location="'Ratios'!R1C1" display="Ratio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38"/>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0.859375" defaultRowHeight="15" zeroHeight="false" outlineLevelRow="0" outlineLevelCol="0"/>
  <cols>
    <col collapsed="false" customWidth="true" hidden="false" outlineLevel="0" max="1" min="1" style="5" width="11.5"/>
    <col collapsed="false" customWidth="true" hidden="false" outlineLevel="0" max="2" min="2" style="5" width="31.68"/>
    <col collapsed="false" customWidth="true" hidden="false" outlineLevel="0" max="14" min="3" style="5" width="9.35"/>
    <col collapsed="false" customWidth="true" hidden="false" outlineLevel="0" max="15" min="15" style="5" width="11.5"/>
    <col collapsed="false" customWidth="false" hidden="false" outlineLevel="0" max="16384" min="16" style="5" width="10.85"/>
  </cols>
  <sheetData>
    <row r="1" customFormat="false" ht="15" hidden="false" customHeight="true" outlineLevel="0" collapsed="false">
      <c r="A1" s="6"/>
      <c r="B1" s="9"/>
      <c r="C1" s="9"/>
      <c r="D1" s="9"/>
      <c r="E1" s="9"/>
      <c r="F1" s="9"/>
      <c r="G1" s="9"/>
      <c r="H1" s="9"/>
      <c r="I1" s="9"/>
      <c r="J1" s="9"/>
      <c r="K1" s="9"/>
      <c r="L1" s="9"/>
      <c r="M1" s="9"/>
      <c r="N1" s="9"/>
      <c r="O1" s="10"/>
    </row>
    <row r="2" customFormat="false" ht="15.75" hidden="false" customHeight="true" outlineLevel="0" collapsed="false">
      <c r="A2" s="28"/>
      <c r="B2" s="38"/>
      <c r="C2" s="23"/>
      <c r="D2" s="38"/>
      <c r="E2" s="38"/>
      <c r="F2" s="38"/>
      <c r="G2" s="38"/>
      <c r="H2" s="38"/>
      <c r="I2" s="23"/>
      <c r="J2" s="23"/>
      <c r="K2" s="23"/>
      <c r="L2" s="23"/>
      <c r="M2" s="23"/>
      <c r="N2" s="23"/>
      <c r="O2" s="17"/>
    </row>
    <row r="3" customFormat="false" ht="18.75" hidden="false" customHeight="true" outlineLevel="0" collapsed="false">
      <c r="A3" s="11"/>
      <c r="B3" s="54"/>
      <c r="C3" s="55"/>
      <c r="D3" s="56" t="s">
        <v>245</v>
      </c>
      <c r="E3" s="56"/>
      <c r="F3" s="56"/>
      <c r="G3" s="56"/>
      <c r="H3" s="56"/>
      <c r="I3" s="16"/>
      <c r="J3" s="23"/>
      <c r="K3" s="23"/>
      <c r="L3" s="23"/>
      <c r="M3" s="23"/>
      <c r="N3" s="23"/>
      <c r="O3" s="17"/>
    </row>
    <row r="4" customFormat="false" ht="15.75" hidden="false" customHeight="true" outlineLevel="0" collapsed="false">
      <c r="A4" s="11"/>
      <c r="B4" s="55"/>
      <c r="C4" s="16"/>
      <c r="D4" s="91"/>
      <c r="E4" s="91"/>
      <c r="F4" s="91"/>
      <c r="G4" s="91"/>
      <c r="H4" s="91"/>
      <c r="I4" s="23"/>
      <c r="J4" s="23"/>
      <c r="K4" s="23"/>
      <c r="L4" s="23"/>
      <c r="M4" s="23"/>
      <c r="N4" s="23"/>
      <c r="O4" s="17"/>
    </row>
    <row r="5" customFormat="false" ht="15" hidden="false" customHeight="true" outlineLevel="0" collapsed="false">
      <c r="A5" s="11"/>
      <c r="B5" s="55"/>
      <c r="C5" s="55"/>
      <c r="D5" s="271" t="str">
        <f aca="false">Portada!H18</f>
        <v>Pedro Juan Fernández Callejas</v>
      </c>
      <c r="E5" s="271"/>
      <c r="F5" s="271"/>
      <c r="G5" s="271"/>
      <c r="H5" s="271"/>
      <c r="I5" s="16"/>
      <c r="J5" s="23"/>
      <c r="K5" s="23"/>
      <c r="L5" s="23"/>
      <c r="M5" s="23"/>
      <c r="N5" s="23"/>
      <c r="O5" s="17"/>
    </row>
    <row r="6" customFormat="false" ht="15.75" hidden="false" customHeight="true" outlineLevel="0" collapsed="false">
      <c r="A6" s="11"/>
      <c r="B6" s="55"/>
      <c r="C6" s="55"/>
      <c r="D6" s="272" t="str">
        <f aca="false">Portada!H24</f>
        <v>NapaKa</v>
      </c>
      <c r="E6" s="272"/>
      <c r="F6" s="272"/>
      <c r="G6" s="272"/>
      <c r="H6" s="272"/>
      <c r="I6" s="16"/>
      <c r="J6" s="23"/>
      <c r="K6" s="23"/>
      <c r="L6" s="23"/>
      <c r="M6" s="23"/>
      <c r="N6" s="23"/>
      <c r="O6" s="17"/>
    </row>
    <row r="7" customFormat="false" ht="15.75" hidden="false" customHeight="true" outlineLevel="0" collapsed="false">
      <c r="A7" s="11"/>
      <c r="B7" s="57"/>
      <c r="C7" s="16"/>
      <c r="D7" s="22"/>
      <c r="E7" s="22"/>
      <c r="F7" s="22"/>
      <c r="G7" s="22"/>
      <c r="H7" s="22"/>
      <c r="I7" s="23"/>
      <c r="J7" s="23"/>
      <c r="K7" s="23"/>
      <c r="L7" s="23"/>
      <c r="M7" s="23"/>
      <c r="N7" s="23"/>
      <c r="O7" s="17"/>
    </row>
    <row r="8" customFormat="false" ht="15" hidden="false" customHeight="true" outlineLevel="0" collapsed="false">
      <c r="A8" s="28"/>
      <c r="B8" s="22"/>
      <c r="C8" s="23"/>
      <c r="D8" s="23"/>
      <c r="E8" s="23"/>
      <c r="F8" s="23"/>
      <c r="G8" s="23"/>
      <c r="H8" s="23"/>
      <c r="I8" s="23"/>
      <c r="J8" s="23"/>
      <c r="K8" s="23"/>
      <c r="L8" s="23"/>
      <c r="M8" s="23"/>
      <c r="N8" s="23"/>
      <c r="O8" s="17"/>
    </row>
    <row r="9" customFormat="false" ht="15.75" hidden="false" customHeight="true" outlineLevel="0" collapsed="false">
      <c r="A9" s="28"/>
      <c r="B9" s="38"/>
      <c r="C9" s="38"/>
      <c r="D9" s="38"/>
      <c r="E9" s="38"/>
      <c r="F9" s="38"/>
      <c r="G9" s="38"/>
      <c r="H9" s="38"/>
      <c r="I9" s="38"/>
      <c r="J9" s="38"/>
      <c r="K9" s="38"/>
      <c r="L9" s="38"/>
      <c r="M9" s="38"/>
      <c r="N9" s="38"/>
      <c r="O9" s="17"/>
    </row>
    <row r="10" customFormat="false" ht="19.5" hidden="false" customHeight="true" outlineLevel="0" collapsed="false">
      <c r="A10" s="11"/>
      <c r="B10" s="274" t="s">
        <v>246</v>
      </c>
      <c r="C10" s="274"/>
      <c r="D10" s="274"/>
      <c r="E10" s="274"/>
      <c r="F10" s="274"/>
      <c r="G10" s="274"/>
      <c r="H10" s="274"/>
      <c r="I10" s="274"/>
      <c r="J10" s="274"/>
      <c r="K10" s="274"/>
      <c r="L10" s="274"/>
      <c r="M10" s="274"/>
      <c r="N10" s="274"/>
      <c r="O10" s="293"/>
    </row>
    <row r="11" customFormat="false" ht="15" hidden="false" customHeight="true" outlineLevel="0" collapsed="false">
      <c r="A11" s="11"/>
      <c r="B11" s="294"/>
      <c r="C11" s="295" t="s">
        <v>203</v>
      </c>
      <c r="D11" s="295" t="s">
        <v>204</v>
      </c>
      <c r="E11" s="295" t="s">
        <v>205</v>
      </c>
      <c r="F11" s="295" t="s">
        <v>206</v>
      </c>
      <c r="G11" s="295" t="s">
        <v>207</v>
      </c>
      <c r="H11" s="295" t="s">
        <v>247</v>
      </c>
      <c r="I11" s="295" t="s">
        <v>209</v>
      </c>
      <c r="J11" s="295" t="s">
        <v>248</v>
      </c>
      <c r="K11" s="295" t="s">
        <v>211</v>
      </c>
      <c r="L11" s="295" t="s">
        <v>212</v>
      </c>
      <c r="M11" s="295" t="s">
        <v>213</v>
      </c>
      <c r="N11" s="295" t="s">
        <v>214</v>
      </c>
      <c r="O11" s="296" t="s">
        <v>62</v>
      </c>
    </row>
    <row r="12" customFormat="false" ht="15" hidden="false" customHeight="true" outlineLevel="0" collapsed="false">
      <c r="A12" s="11"/>
      <c r="B12" s="109" t="s">
        <v>249</v>
      </c>
      <c r="C12" s="297" t="n">
        <f aca="false">Ventas!N24</f>
        <v>1816.5</v>
      </c>
      <c r="D12" s="297" t="n">
        <f aca="false">Ventas!N25</f>
        <v>1816.5</v>
      </c>
      <c r="E12" s="297" t="n">
        <f aca="false">Ventas!N26</f>
        <v>1816.5</v>
      </c>
      <c r="F12" s="297" t="n">
        <f aca="false">Ventas!N27</f>
        <v>1816.5</v>
      </c>
      <c r="G12" s="297" t="n">
        <f aca="false">Ventas!N28</f>
        <v>1866.5</v>
      </c>
      <c r="H12" s="297" t="n">
        <f aca="false">Ventas!N29</f>
        <v>1896.5</v>
      </c>
      <c r="I12" s="297" t="n">
        <f aca="false">Ventas!N30</f>
        <v>1896.5</v>
      </c>
      <c r="J12" s="297" t="n">
        <f aca="false">Ventas!N31</f>
        <v>1866.5</v>
      </c>
      <c r="K12" s="297" t="n">
        <f aca="false">Ventas!N32</f>
        <v>1867</v>
      </c>
      <c r="L12" s="297" t="n">
        <f aca="false">Ventas!N33</f>
        <v>1967</v>
      </c>
      <c r="M12" s="297" t="n">
        <f aca="false">Ventas!N34</f>
        <v>1967.5</v>
      </c>
      <c r="N12" s="297" t="n">
        <f aca="false">Ventas!N35</f>
        <v>1968</v>
      </c>
      <c r="O12" s="297" t="n">
        <f aca="false">SUM(C12:N12)</f>
        <v>22561.5</v>
      </c>
    </row>
    <row r="13" customFormat="false" ht="15" hidden="false" customHeight="true" outlineLevel="0" collapsed="false">
      <c r="A13" s="11"/>
      <c r="B13" s="282" t="s">
        <v>7</v>
      </c>
      <c r="C13" s="298"/>
      <c r="D13" s="298"/>
      <c r="E13" s="298"/>
      <c r="F13" s="298"/>
      <c r="G13" s="298"/>
      <c r="H13" s="298" t="n">
        <f aca="false">Financiación!F18</f>
        <v>0</v>
      </c>
      <c r="I13" s="298"/>
      <c r="J13" s="298"/>
      <c r="K13" s="298"/>
      <c r="L13" s="298"/>
      <c r="M13" s="298"/>
      <c r="N13" s="298"/>
      <c r="O13" s="298" t="n">
        <f aca="false">SUM(C13:N13)</f>
        <v>0</v>
      </c>
    </row>
    <row r="14" customFormat="false" ht="15" hidden="false" customHeight="true" outlineLevel="0" collapsed="false">
      <c r="A14" s="11"/>
      <c r="B14" s="299" t="s">
        <v>250</v>
      </c>
      <c r="C14" s="300" t="n">
        <f aca="false">SUM(C12:C13)</f>
        <v>1816.5</v>
      </c>
      <c r="D14" s="300" t="n">
        <f aca="false">SUM(D12:D13)</f>
        <v>1816.5</v>
      </c>
      <c r="E14" s="300" t="n">
        <f aca="false">SUM(E12:E13)</f>
        <v>1816.5</v>
      </c>
      <c r="F14" s="300" t="n">
        <f aca="false">SUM(F12:F13)</f>
        <v>1816.5</v>
      </c>
      <c r="G14" s="300" t="n">
        <f aca="false">SUM(G12:G13)</f>
        <v>1866.5</v>
      </c>
      <c r="H14" s="300" t="n">
        <f aca="false">SUM(H12:H13)</f>
        <v>1896.5</v>
      </c>
      <c r="I14" s="300" t="n">
        <f aca="false">SUM(I12:I13)</f>
        <v>1896.5</v>
      </c>
      <c r="J14" s="300" t="n">
        <f aca="false">SUM(J12:J13)</f>
        <v>1866.5</v>
      </c>
      <c r="K14" s="300" t="n">
        <f aca="false">SUM(K12:K13)</f>
        <v>1867</v>
      </c>
      <c r="L14" s="300" t="n">
        <f aca="false">SUM(L12:L13)</f>
        <v>1967</v>
      </c>
      <c r="M14" s="300" t="n">
        <f aca="false">SUM(M12:M13)</f>
        <v>1967.5</v>
      </c>
      <c r="N14" s="300" t="n">
        <f aca="false">SUM(N12:N13)</f>
        <v>1968</v>
      </c>
      <c r="O14" s="300" t="n">
        <f aca="false">SUM(C14:N14)</f>
        <v>22561.5</v>
      </c>
    </row>
    <row r="15" customFormat="false" ht="15" hidden="false" customHeight="true" outlineLevel="0" collapsed="false">
      <c r="A15" s="11"/>
      <c r="B15" s="109" t="s">
        <v>251</v>
      </c>
      <c r="C15" s="297" t="n">
        <f aca="false">'Costes variables'!G23</f>
        <v>54</v>
      </c>
      <c r="D15" s="297" t="n">
        <f aca="false">'Costes variables'!G24</f>
        <v>54</v>
      </c>
      <c r="E15" s="297" t="n">
        <f aca="false">'Costes variables'!G25</f>
        <v>54</v>
      </c>
      <c r="F15" s="297" t="n">
        <f aca="false">'Costes variables'!G26</f>
        <v>54</v>
      </c>
      <c r="G15" s="297" t="n">
        <f aca="false">'Costes variables'!G27</f>
        <v>55.5</v>
      </c>
      <c r="H15" s="297" t="n">
        <f aca="false">'Costes variables'!G28</f>
        <v>56.4</v>
      </c>
      <c r="I15" s="297" t="n">
        <f aca="false">'Costes variables'!G29</f>
        <v>56.4</v>
      </c>
      <c r="J15" s="297" t="n">
        <f aca="false">'Costes variables'!G30</f>
        <v>55.5</v>
      </c>
      <c r="K15" s="297" t="n">
        <f aca="false">'Costes variables'!G31</f>
        <v>55.5</v>
      </c>
      <c r="L15" s="297" t="n">
        <f aca="false">'Costes variables'!G32</f>
        <v>58.5</v>
      </c>
      <c r="M15" s="297" t="n">
        <f aca="false">'Costes variables'!G33</f>
        <v>58.5</v>
      </c>
      <c r="N15" s="297" t="n">
        <f aca="false">'Costes variables'!G34</f>
        <v>58.5</v>
      </c>
      <c r="O15" s="297" t="n">
        <f aca="false">SUM(C15:N15)</f>
        <v>670.8</v>
      </c>
    </row>
    <row r="16" customFormat="false" ht="15" hidden="false" customHeight="true" outlineLevel="0" collapsed="false">
      <c r="A16" s="11"/>
      <c r="B16" s="73" t="s">
        <v>252</v>
      </c>
      <c r="C16" s="301" t="n">
        <f aca="false">'Costes Fijos'!O43</f>
        <v>0</v>
      </c>
      <c r="D16" s="301" t="n">
        <f aca="false">C16</f>
        <v>0</v>
      </c>
      <c r="E16" s="301" t="n">
        <f aca="false">D16</f>
        <v>0</v>
      </c>
      <c r="F16" s="301" t="n">
        <f aca="false">E16</f>
        <v>0</v>
      </c>
      <c r="G16" s="301" t="n">
        <f aca="false">F16</f>
        <v>0</v>
      </c>
      <c r="H16" s="301" t="n">
        <f aca="false">G16</f>
        <v>0</v>
      </c>
      <c r="I16" s="301" t="n">
        <f aca="false">H16</f>
        <v>0</v>
      </c>
      <c r="J16" s="301" t="n">
        <f aca="false">I16</f>
        <v>0</v>
      </c>
      <c r="K16" s="301" t="n">
        <f aca="false">J16</f>
        <v>0</v>
      </c>
      <c r="L16" s="301" t="n">
        <f aca="false">K16</f>
        <v>0</v>
      </c>
      <c r="M16" s="301" t="n">
        <f aca="false">L16</f>
        <v>0</v>
      </c>
      <c r="N16" s="301" t="n">
        <f aca="false">M16</f>
        <v>0</v>
      </c>
      <c r="O16" s="301" t="n">
        <f aca="false">SUM(C16:N16)</f>
        <v>0</v>
      </c>
    </row>
    <row r="17" customFormat="false" ht="15" hidden="false" customHeight="true" outlineLevel="0" collapsed="false">
      <c r="A17" s="11"/>
      <c r="B17" s="73" t="s">
        <v>253</v>
      </c>
      <c r="C17" s="301" t="n">
        <f aca="false">'Costes Fijos'!Q43</f>
        <v>0</v>
      </c>
      <c r="D17" s="301" t="n">
        <f aca="false">C17</f>
        <v>0</v>
      </c>
      <c r="E17" s="301" t="n">
        <f aca="false">D17</f>
        <v>0</v>
      </c>
      <c r="F17" s="301" t="n">
        <f aca="false">E17</f>
        <v>0</v>
      </c>
      <c r="G17" s="301" t="n">
        <f aca="false">F17</f>
        <v>0</v>
      </c>
      <c r="H17" s="301" t="n">
        <f aca="false">G17</f>
        <v>0</v>
      </c>
      <c r="I17" s="301" t="n">
        <f aca="false">H17</f>
        <v>0</v>
      </c>
      <c r="J17" s="301" t="n">
        <f aca="false">I17</f>
        <v>0</v>
      </c>
      <c r="K17" s="301" t="n">
        <f aca="false">J17</f>
        <v>0</v>
      </c>
      <c r="L17" s="301" t="n">
        <f aca="false">K17</f>
        <v>0</v>
      </c>
      <c r="M17" s="301" t="n">
        <f aca="false">L17</f>
        <v>0</v>
      </c>
      <c r="N17" s="301" t="n">
        <f aca="false">M17</f>
        <v>0</v>
      </c>
      <c r="O17" s="301" t="n">
        <f aca="false">SUM(C17:N17)</f>
        <v>0</v>
      </c>
    </row>
    <row r="18" customFormat="false" ht="15" hidden="false" customHeight="true" outlineLevel="0" collapsed="false">
      <c r="A18" s="11"/>
      <c r="B18" s="73" t="str">
        <f aca="false">'Costes Fijos'!B14</f>
        <v>Retribución del autónomo</v>
      </c>
      <c r="C18" s="301" t="n">
        <f aca="false">'Costes Fijos'!C14</f>
        <v>900</v>
      </c>
      <c r="D18" s="301" t="n">
        <f aca="false">C18</f>
        <v>900</v>
      </c>
      <c r="E18" s="301" t="n">
        <f aca="false">D18</f>
        <v>900</v>
      </c>
      <c r="F18" s="301" t="n">
        <f aca="false">E18</f>
        <v>900</v>
      </c>
      <c r="G18" s="301" t="n">
        <f aca="false">F18</f>
        <v>900</v>
      </c>
      <c r="H18" s="301" t="n">
        <f aca="false">G18</f>
        <v>900</v>
      </c>
      <c r="I18" s="301" t="n">
        <f aca="false">H18</f>
        <v>900</v>
      </c>
      <c r="J18" s="301" t="n">
        <f aca="false">I18</f>
        <v>900</v>
      </c>
      <c r="K18" s="301" t="n">
        <f aca="false">J18</f>
        <v>900</v>
      </c>
      <c r="L18" s="301" t="n">
        <f aca="false">K18</f>
        <v>900</v>
      </c>
      <c r="M18" s="301" t="n">
        <f aca="false">L18</f>
        <v>900</v>
      </c>
      <c r="N18" s="301" t="n">
        <f aca="false">M18</f>
        <v>900</v>
      </c>
      <c r="O18" s="301" t="n">
        <f aca="false">SUM(C18:N18)</f>
        <v>10800</v>
      </c>
    </row>
    <row r="19" customFormat="false" ht="15" hidden="false" customHeight="true" outlineLevel="0" collapsed="false">
      <c r="A19" s="11"/>
      <c r="B19" s="73" t="str">
        <f aca="false">'Costes Fijos'!B15</f>
        <v>Seguros de autónomos (RETA)</v>
      </c>
      <c r="C19" s="301" t="n">
        <f aca="false">'Costes Fijos'!C15</f>
        <v>330</v>
      </c>
      <c r="D19" s="301" t="n">
        <f aca="false">C19</f>
        <v>330</v>
      </c>
      <c r="E19" s="301" t="n">
        <f aca="false">D19</f>
        <v>330</v>
      </c>
      <c r="F19" s="301" t="n">
        <f aca="false">E19</f>
        <v>330</v>
      </c>
      <c r="G19" s="301" t="n">
        <f aca="false">F19</f>
        <v>330</v>
      </c>
      <c r="H19" s="301" t="n">
        <f aca="false">G19</f>
        <v>330</v>
      </c>
      <c r="I19" s="301" t="n">
        <f aca="false">H19</f>
        <v>330</v>
      </c>
      <c r="J19" s="301" t="n">
        <f aca="false">I19</f>
        <v>330</v>
      </c>
      <c r="K19" s="301" t="n">
        <f aca="false">J19</f>
        <v>330</v>
      </c>
      <c r="L19" s="301" t="n">
        <f aca="false">K19</f>
        <v>330</v>
      </c>
      <c r="M19" s="301" t="n">
        <f aca="false">L19</f>
        <v>330</v>
      </c>
      <c r="N19" s="301" t="n">
        <f aca="false">M19</f>
        <v>330</v>
      </c>
      <c r="O19" s="301" t="n">
        <f aca="false">SUM(C19:N19)</f>
        <v>3960</v>
      </c>
    </row>
    <row r="20" customFormat="false" ht="15" hidden="false" customHeight="true" outlineLevel="0" collapsed="false">
      <c r="A20" s="11"/>
      <c r="B20" s="73" t="str">
        <f aca="false">'Costes Fijos'!B16</f>
        <v>Servicios exteriores</v>
      </c>
      <c r="C20" s="301" t="n">
        <f aca="false">'Costes Fijos'!C16</f>
        <v>0</v>
      </c>
      <c r="D20" s="301" t="n">
        <f aca="false">C20</f>
        <v>0</v>
      </c>
      <c r="E20" s="301" t="n">
        <f aca="false">D20</f>
        <v>0</v>
      </c>
      <c r="F20" s="301" t="n">
        <f aca="false">E20</f>
        <v>0</v>
      </c>
      <c r="G20" s="301" t="n">
        <f aca="false">F20</f>
        <v>0</v>
      </c>
      <c r="H20" s="301" t="n">
        <f aca="false">G20</f>
        <v>0</v>
      </c>
      <c r="I20" s="301" t="n">
        <f aca="false">H20</f>
        <v>0</v>
      </c>
      <c r="J20" s="301" t="n">
        <f aca="false">I20</f>
        <v>0</v>
      </c>
      <c r="K20" s="301" t="n">
        <f aca="false">J20</f>
        <v>0</v>
      </c>
      <c r="L20" s="301" t="n">
        <f aca="false">K20</f>
        <v>0</v>
      </c>
      <c r="M20" s="301" t="n">
        <f aca="false">L20</f>
        <v>0</v>
      </c>
      <c r="N20" s="301" t="n">
        <f aca="false">M20</f>
        <v>0</v>
      </c>
      <c r="O20" s="301" t="n">
        <f aca="false">SUM(C20:N20)</f>
        <v>0</v>
      </c>
    </row>
    <row r="21" customFormat="false" ht="15" hidden="false" customHeight="true" outlineLevel="0" collapsed="false">
      <c r="A21" s="11"/>
      <c r="B21" s="73" t="str">
        <f aca="false">'Costes Fijos'!B17</f>
        <v>Servicios profesionales</v>
      </c>
      <c r="C21" s="301" t="n">
        <f aca="false">'Costes Fijos'!C17</f>
        <v>300</v>
      </c>
      <c r="D21" s="301" t="n">
        <f aca="false">C21</f>
        <v>300</v>
      </c>
      <c r="E21" s="301" t="n">
        <f aca="false">D21</f>
        <v>300</v>
      </c>
      <c r="F21" s="301" t="n">
        <f aca="false">E21</f>
        <v>300</v>
      </c>
      <c r="G21" s="301" t="n">
        <f aca="false">F21</f>
        <v>300</v>
      </c>
      <c r="H21" s="301" t="n">
        <f aca="false">G21</f>
        <v>300</v>
      </c>
      <c r="I21" s="301" t="n">
        <f aca="false">H21</f>
        <v>300</v>
      </c>
      <c r="J21" s="301" t="n">
        <f aca="false">I21</f>
        <v>300</v>
      </c>
      <c r="K21" s="301" t="n">
        <f aca="false">J21</f>
        <v>300</v>
      </c>
      <c r="L21" s="301" t="n">
        <f aca="false">K21</f>
        <v>300</v>
      </c>
      <c r="M21" s="301" t="n">
        <f aca="false">L21</f>
        <v>300</v>
      </c>
      <c r="N21" s="301" t="n">
        <f aca="false">M21</f>
        <v>300</v>
      </c>
      <c r="O21" s="301" t="n">
        <f aca="false">SUM(C21:N21)</f>
        <v>3600</v>
      </c>
    </row>
    <row r="22" customFormat="false" ht="15" hidden="false" customHeight="true" outlineLevel="0" collapsed="false">
      <c r="A22" s="11"/>
      <c r="B22" s="73" t="str">
        <f aca="false">'Costes Fijos'!B18</f>
        <v>Alquileres y cánones</v>
      </c>
      <c r="C22" s="301" t="n">
        <f aca="false">'Costes Fijos'!C18</f>
        <v>0</v>
      </c>
      <c r="D22" s="301" t="n">
        <f aca="false">C22</f>
        <v>0</v>
      </c>
      <c r="E22" s="301" t="n">
        <f aca="false">D22</f>
        <v>0</v>
      </c>
      <c r="F22" s="301" t="n">
        <f aca="false">E22</f>
        <v>0</v>
      </c>
      <c r="G22" s="301" t="n">
        <f aca="false">F22</f>
        <v>0</v>
      </c>
      <c r="H22" s="301" t="n">
        <f aca="false">G22</f>
        <v>0</v>
      </c>
      <c r="I22" s="301" t="n">
        <f aca="false">H22</f>
        <v>0</v>
      </c>
      <c r="J22" s="301" t="n">
        <f aca="false">I22</f>
        <v>0</v>
      </c>
      <c r="K22" s="301" t="n">
        <f aca="false">J22</f>
        <v>0</v>
      </c>
      <c r="L22" s="301" t="n">
        <f aca="false">K22</f>
        <v>0</v>
      </c>
      <c r="M22" s="301" t="n">
        <f aca="false">L22</f>
        <v>0</v>
      </c>
      <c r="N22" s="301" t="n">
        <f aca="false">M22</f>
        <v>0</v>
      </c>
      <c r="O22" s="301" t="n">
        <f aca="false">SUM(C22:N22)</f>
        <v>0</v>
      </c>
    </row>
    <row r="23" customFormat="false" ht="15" hidden="false" customHeight="true" outlineLevel="0" collapsed="false">
      <c r="A23" s="11"/>
      <c r="B23" s="73" t="str">
        <f aca="false">'Costes Fijos'!B19</f>
        <v>Suministros</v>
      </c>
      <c r="C23" s="301" t="n">
        <f aca="false">'Costes Fijos'!C19</f>
        <v>80</v>
      </c>
      <c r="D23" s="301" t="n">
        <f aca="false">C23</f>
        <v>80</v>
      </c>
      <c r="E23" s="301" t="n">
        <f aca="false">D23</f>
        <v>80</v>
      </c>
      <c r="F23" s="301" t="n">
        <f aca="false">E23</f>
        <v>80</v>
      </c>
      <c r="G23" s="301" t="n">
        <f aca="false">F23</f>
        <v>80</v>
      </c>
      <c r="H23" s="301" t="n">
        <f aca="false">G23</f>
        <v>80</v>
      </c>
      <c r="I23" s="301" t="n">
        <f aca="false">H23</f>
        <v>80</v>
      </c>
      <c r="J23" s="301" t="n">
        <f aca="false">I23</f>
        <v>80</v>
      </c>
      <c r="K23" s="301" t="n">
        <f aca="false">J23</f>
        <v>80</v>
      </c>
      <c r="L23" s="301" t="n">
        <f aca="false">K23</f>
        <v>80</v>
      </c>
      <c r="M23" s="301" t="n">
        <f aca="false">L23</f>
        <v>80</v>
      </c>
      <c r="N23" s="301" t="n">
        <f aca="false">M23</f>
        <v>80</v>
      </c>
      <c r="O23" s="301" t="n">
        <f aca="false">SUM(C23:N23)</f>
        <v>960</v>
      </c>
    </row>
    <row r="24" customFormat="false" ht="15" hidden="false" customHeight="true" outlineLevel="0" collapsed="false">
      <c r="A24" s="11"/>
      <c r="B24" s="73" t="str">
        <f aca="false">'Costes Fijos'!B20</f>
        <v>Publicidad y propaganda</v>
      </c>
      <c r="C24" s="301" t="n">
        <f aca="false">'Costes Marketing'!C29/12</f>
        <v>50</v>
      </c>
      <c r="D24" s="301" t="n">
        <f aca="false">C24</f>
        <v>50</v>
      </c>
      <c r="E24" s="301" t="n">
        <f aca="false">D24</f>
        <v>50</v>
      </c>
      <c r="F24" s="301" t="n">
        <f aca="false">E24</f>
        <v>50</v>
      </c>
      <c r="G24" s="301" t="n">
        <f aca="false">F24</f>
        <v>50</v>
      </c>
      <c r="H24" s="301" t="n">
        <f aca="false">G24</f>
        <v>50</v>
      </c>
      <c r="I24" s="301" t="n">
        <f aca="false">H24</f>
        <v>50</v>
      </c>
      <c r="J24" s="301" t="n">
        <f aca="false">I24</f>
        <v>50</v>
      </c>
      <c r="K24" s="301" t="n">
        <f aca="false">J24</f>
        <v>50</v>
      </c>
      <c r="L24" s="301" t="n">
        <f aca="false">K24</f>
        <v>50</v>
      </c>
      <c r="M24" s="301" t="n">
        <f aca="false">L24</f>
        <v>50</v>
      </c>
      <c r="N24" s="301" t="n">
        <f aca="false">M24</f>
        <v>50</v>
      </c>
      <c r="O24" s="301" t="n">
        <f aca="false">SUM(C24:N24)</f>
        <v>600</v>
      </c>
    </row>
    <row r="25" customFormat="false" ht="15" hidden="false" customHeight="true" outlineLevel="0" collapsed="false">
      <c r="A25" s="11"/>
      <c r="B25" s="73" t="str">
        <f aca="false">'Costes Fijos'!B21</f>
        <v>Mantenimiento y reparación</v>
      </c>
      <c r="C25" s="301" t="n">
        <f aca="false">'Costes Fijos'!C21</f>
        <v>0</v>
      </c>
      <c r="D25" s="301" t="n">
        <f aca="false">C25</f>
        <v>0</v>
      </c>
      <c r="E25" s="301" t="n">
        <f aca="false">D25</f>
        <v>0</v>
      </c>
      <c r="F25" s="301" t="n">
        <f aca="false">E25</f>
        <v>0</v>
      </c>
      <c r="G25" s="301" t="n">
        <f aca="false">F25</f>
        <v>0</v>
      </c>
      <c r="H25" s="301" t="n">
        <f aca="false">G25</f>
        <v>0</v>
      </c>
      <c r="I25" s="301" t="n">
        <f aca="false">H25</f>
        <v>0</v>
      </c>
      <c r="J25" s="301" t="n">
        <f aca="false">I25</f>
        <v>0</v>
      </c>
      <c r="K25" s="301" t="n">
        <f aca="false">J25</f>
        <v>0</v>
      </c>
      <c r="L25" s="301" t="n">
        <f aca="false">K25</f>
        <v>0</v>
      </c>
      <c r="M25" s="301" t="n">
        <f aca="false">L25</f>
        <v>0</v>
      </c>
      <c r="N25" s="301" t="n">
        <f aca="false">M25</f>
        <v>0</v>
      </c>
      <c r="O25" s="301" t="n">
        <f aca="false">SUM(C25:N25)</f>
        <v>0</v>
      </c>
    </row>
    <row r="26" customFormat="false" ht="15" hidden="false" customHeight="true" outlineLevel="0" collapsed="false">
      <c r="A26" s="11"/>
      <c r="B26" s="73" t="str">
        <f aca="false">'Costes Fijos'!B22</f>
        <v>Gastos diversos</v>
      </c>
      <c r="C26" s="301" t="n">
        <f aca="false">'Costes Fijos'!C22</f>
        <v>30</v>
      </c>
      <c r="D26" s="301" t="n">
        <f aca="false">C26</f>
        <v>30</v>
      </c>
      <c r="E26" s="301" t="n">
        <f aca="false">D26</f>
        <v>30</v>
      </c>
      <c r="F26" s="301" t="n">
        <f aca="false">E26</f>
        <v>30</v>
      </c>
      <c r="G26" s="301" t="n">
        <f aca="false">F26</f>
        <v>30</v>
      </c>
      <c r="H26" s="301" t="n">
        <f aca="false">G26</f>
        <v>30</v>
      </c>
      <c r="I26" s="301" t="n">
        <f aca="false">H26</f>
        <v>30</v>
      </c>
      <c r="J26" s="301" t="n">
        <f aca="false">I26</f>
        <v>30</v>
      </c>
      <c r="K26" s="301" t="n">
        <f aca="false">J26</f>
        <v>30</v>
      </c>
      <c r="L26" s="301" t="n">
        <f aca="false">K26</f>
        <v>30</v>
      </c>
      <c r="M26" s="301" t="n">
        <f aca="false">L26</f>
        <v>30</v>
      </c>
      <c r="N26" s="301" t="n">
        <f aca="false">M26</f>
        <v>30</v>
      </c>
      <c r="O26" s="301" t="n">
        <f aca="false">SUM(C26:N26)</f>
        <v>360</v>
      </c>
    </row>
    <row r="27" customFormat="false" ht="15" hidden="false" customHeight="true" outlineLevel="0" collapsed="false">
      <c r="A27" s="11"/>
      <c r="B27" s="73" t="str">
        <f aca="false">'Costes Fijos'!B23</f>
        <v>Tributos</v>
      </c>
      <c r="C27" s="301" t="n">
        <f aca="false">'Costes Fijos'!C23*12</f>
        <v>0</v>
      </c>
      <c r="D27" s="301"/>
      <c r="E27" s="301"/>
      <c r="F27" s="301"/>
      <c r="G27" s="301"/>
      <c r="H27" s="301"/>
      <c r="I27" s="301"/>
      <c r="J27" s="301"/>
      <c r="K27" s="301"/>
      <c r="L27" s="301"/>
      <c r="M27" s="301"/>
      <c r="N27" s="301"/>
      <c r="O27" s="301" t="n">
        <f aca="false">SUM(C27:N27)</f>
        <v>0</v>
      </c>
    </row>
    <row r="28" customFormat="false" ht="15" hidden="false" customHeight="true" outlineLevel="0" collapsed="false">
      <c r="A28" s="11"/>
      <c r="B28" s="73" t="str">
        <f aca="false">'Costes Fijos'!B24</f>
        <v>Seguros</v>
      </c>
      <c r="C28" s="301" t="n">
        <f aca="false">'Costes Fijos'!C24*12</f>
        <v>0</v>
      </c>
      <c r="D28" s="301"/>
      <c r="E28" s="301"/>
      <c r="F28" s="301"/>
      <c r="G28" s="301"/>
      <c r="H28" s="301"/>
      <c r="I28" s="301"/>
      <c r="J28" s="301"/>
      <c r="K28" s="301"/>
      <c r="L28" s="301"/>
      <c r="M28" s="301"/>
      <c r="N28" s="301"/>
      <c r="O28" s="301" t="n">
        <f aca="false">SUM(C28:N28)</f>
        <v>0</v>
      </c>
    </row>
    <row r="29" customFormat="false" ht="15" hidden="false" customHeight="true" outlineLevel="0" collapsed="false">
      <c r="A29" s="11"/>
      <c r="B29" s="73" t="s">
        <v>254</v>
      </c>
      <c r="C29" s="301" t="n">
        <f aca="false">Financiación!$E39+Financiación!$N39</f>
        <v>57.9984045882848</v>
      </c>
      <c r="D29" s="301" t="n">
        <f aca="false">Financiación!$E40+Financiación!$N40</f>
        <v>57.9984045882848</v>
      </c>
      <c r="E29" s="301" t="n">
        <f aca="false">Financiación!$E41+Financiación!$N41</f>
        <v>57.9984045882848</v>
      </c>
      <c r="F29" s="301" t="n">
        <f aca="false">Financiación!$E42+Financiación!$N42</f>
        <v>57.9984045882848</v>
      </c>
      <c r="G29" s="301" t="n">
        <f aca="false">Financiación!$E43+Financiación!$N43</f>
        <v>57.9984045882848</v>
      </c>
      <c r="H29" s="301" t="n">
        <f aca="false">Financiación!$E44+Financiación!$N44</f>
        <v>57.9984045882848</v>
      </c>
      <c r="I29" s="301" t="n">
        <f aca="false">Financiación!$E45+Financiación!$N45</f>
        <v>57.9984045882848</v>
      </c>
      <c r="J29" s="301" t="n">
        <f aca="false">Financiación!$E46+Financiación!$N46</f>
        <v>57.9984045882848</v>
      </c>
      <c r="K29" s="301" t="n">
        <f aca="false">Financiación!$E47+Financiación!$N47</f>
        <v>57.9984045882848</v>
      </c>
      <c r="L29" s="301" t="n">
        <f aca="false">Financiación!$E48+Financiación!$N48</f>
        <v>57.9984045882848</v>
      </c>
      <c r="M29" s="301" t="n">
        <f aca="false">Financiación!$E49+Financiación!$N49</f>
        <v>57.9984045882848</v>
      </c>
      <c r="N29" s="301" t="n">
        <f aca="false">Financiación!$E50+Financiación!$N50</f>
        <v>57.9984045882848</v>
      </c>
      <c r="O29" s="301" t="n">
        <f aca="false">SUM(C29:N29)</f>
        <v>695.980855059418</v>
      </c>
    </row>
    <row r="30" customFormat="false" ht="15" hidden="false" customHeight="true" outlineLevel="0" collapsed="false">
      <c r="A30" s="11"/>
      <c r="B30" s="73" t="s">
        <v>255</v>
      </c>
      <c r="C30" s="301" t="n">
        <f aca="false">Financiación!E35+Financiación!N35</f>
        <v>30</v>
      </c>
      <c r="D30" s="301"/>
      <c r="E30" s="301"/>
      <c r="F30" s="301"/>
      <c r="G30" s="301"/>
      <c r="H30" s="301"/>
      <c r="I30" s="301"/>
      <c r="J30" s="301"/>
      <c r="K30" s="301"/>
      <c r="L30" s="301"/>
      <c r="M30" s="301"/>
      <c r="N30" s="301"/>
      <c r="O30" s="301" t="n">
        <f aca="false">SUM(C30:N30)</f>
        <v>30</v>
      </c>
    </row>
    <row r="31" customFormat="false" ht="15" hidden="false" customHeight="true" outlineLevel="0" collapsed="false">
      <c r="A31" s="11"/>
      <c r="B31" s="73" t="s">
        <v>256</v>
      </c>
      <c r="C31" s="301"/>
      <c r="D31" s="301"/>
      <c r="E31" s="301"/>
      <c r="F31" s="301"/>
      <c r="G31" s="301"/>
      <c r="H31" s="301"/>
      <c r="I31" s="301"/>
      <c r="J31" s="301"/>
      <c r="K31" s="301"/>
      <c r="L31" s="301"/>
      <c r="M31" s="301"/>
      <c r="N31" s="301" t="n">
        <f aca="false">Financiación!E14+Financiación!E17</f>
        <v>0</v>
      </c>
      <c r="O31" s="301" t="n">
        <f aca="false">SUM(C31:N31)</f>
        <v>0</v>
      </c>
    </row>
    <row r="32" customFormat="false" ht="15" hidden="false" customHeight="true" outlineLevel="0" collapsed="false">
      <c r="A32" s="11"/>
      <c r="B32" s="73" t="s">
        <v>257</v>
      </c>
      <c r="C32" s="301" t="n">
        <v>0</v>
      </c>
      <c r="D32" s="301" t="n">
        <v>0</v>
      </c>
      <c r="E32" s="301" t="n">
        <f aca="false">Resultados!$C$32/4</f>
        <v>-118.63258458284</v>
      </c>
      <c r="F32" s="301" t="n">
        <v>0</v>
      </c>
      <c r="G32" s="301" t="n">
        <v>0</v>
      </c>
      <c r="H32" s="301" t="n">
        <f aca="false">Resultados!$C$32/4</f>
        <v>-118.63258458284</v>
      </c>
      <c r="I32" s="301" t="n">
        <v>0</v>
      </c>
      <c r="J32" s="301" t="n">
        <v>0</v>
      </c>
      <c r="K32" s="301" t="n">
        <f aca="false">Resultados!$C$32/4</f>
        <v>-118.63258458284</v>
      </c>
      <c r="L32" s="301" t="n">
        <v>0</v>
      </c>
      <c r="M32" s="301" t="n">
        <v>0</v>
      </c>
      <c r="N32" s="301" t="n">
        <f aca="false">Resultados!$C$32/4</f>
        <v>-118.63258458284</v>
      </c>
      <c r="O32" s="301" t="n">
        <f aca="false">SUM(C32:N32)</f>
        <v>-474.530338331361</v>
      </c>
    </row>
    <row r="33" customFormat="false" ht="15" hidden="false" customHeight="true" outlineLevel="0" collapsed="false">
      <c r="A33" s="11"/>
      <c r="B33" s="73" t="s">
        <v>258</v>
      </c>
      <c r="C33" s="301"/>
      <c r="D33" s="301"/>
      <c r="E33" s="301"/>
      <c r="F33" s="301"/>
      <c r="G33" s="301"/>
      <c r="H33" s="301" t="n">
        <f aca="false">Inversión!D30+Inversión!D31</f>
        <v>0</v>
      </c>
      <c r="I33" s="301"/>
      <c r="J33" s="301"/>
      <c r="K33" s="301"/>
      <c r="L33" s="301"/>
      <c r="M33" s="301"/>
      <c r="N33" s="301"/>
      <c r="O33" s="301" t="n">
        <f aca="false">SUM(C33:N33)</f>
        <v>0</v>
      </c>
    </row>
    <row r="34" customFormat="false" ht="15" hidden="false" customHeight="true" outlineLevel="0" collapsed="false">
      <c r="A34" s="11"/>
      <c r="B34" s="73" t="s">
        <v>259</v>
      </c>
      <c r="C34" s="301"/>
      <c r="D34" s="301"/>
      <c r="E34" s="301"/>
      <c r="F34" s="301"/>
      <c r="G34" s="301"/>
      <c r="H34" s="301" t="n">
        <f aca="false">SUM(Inversión!D10:D25)</f>
        <v>0</v>
      </c>
      <c r="I34" s="301"/>
      <c r="J34" s="301"/>
      <c r="K34" s="301"/>
      <c r="L34" s="301"/>
      <c r="M34" s="301"/>
      <c r="N34" s="301"/>
      <c r="O34" s="298" t="n">
        <f aca="false">SUM(C34:N34)</f>
        <v>0</v>
      </c>
    </row>
    <row r="35" customFormat="false" ht="15" hidden="false" customHeight="true" outlineLevel="0" collapsed="false">
      <c r="A35" s="11"/>
      <c r="B35" s="302" t="s">
        <v>260</v>
      </c>
      <c r="C35" s="303" t="n">
        <f aca="false">SUM(C15:C34)</f>
        <v>1831.99840458828</v>
      </c>
      <c r="D35" s="303" t="n">
        <f aca="false">SUM(D15:D34)</f>
        <v>1801.99840458828</v>
      </c>
      <c r="E35" s="303" t="n">
        <f aca="false">SUM(E15:E34)</f>
        <v>1683.36582000544</v>
      </c>
      <c r="F35" s="303" t="n">
        <f aca="false">SUM(F15:F34)</f>
        <v>1801.99840458828</v>
      </c>
      <c r="G35" s="303" t="n">
        <f aca="false">SUM(G15:G34)</f>
        <v>1803.49840458828</v>
      </c>
      <c r="H35" s="303" t="n">
        <f aca="false">SUM(H15:H34)</f>
        <v>1685.76582000544</v>
      </c>
      <c r="I35" s="303" t="n">
        <f aca="false">SUM(I15:I34)</f>
        <v>1804.39840458828</v>
      </c>
      <c r="J35" s="303" t="n">
        <f aca="false">SUM(J15:J34)</f>
        <v>1803.49840458828</v>
      </c>
      <c r="K35" s="303" t="n">
        <f aca="false">SUM(K15:K34)</f>
        <v>1684.86582000544</v>
      </c>
      <c r="L35" s="303" t="n">
        <f aca="false">SUM(L15:L34)</f>
        <v>1806.49840458828</v>
      </c>
      <c r="M35" s="303" t="n">
        <f aca="false">SUM(M15:M34)</f>
        <v>1806.49840458828</v>
      </c>
      <c r="N35" s="303" t="n">
        <f aca="false">SUM(N15:N34)</f>
        <v>1687.86582000544</v>
      </c>
      <c r="O35" s="304" t="n">
        <f aca="false">SUM(O15:O34)</f>
        <v>21202.2505167281</v>
      </c>
    </row>
    <row r="36" customFormat="false" ht="15.75" hidden="false" customHeight="true" outlineLevel="0" collapsed="false">
      <c r="A36" s="11"/>
      <c r="B36" s="305" t="s">
        <v>261</v>
      </c>
      <c r="C36" s="300" t="n">
        <f aca="false">C14-C35</f>
        <v>-15.4984045882848</v>
      </c>
      <c r="D36" s="300" t="n">
        <f aca="false">D14-D35</f>
        <v>14.5015954117152</v>
      </c>
      <c r="E36" s="300" t="n">
        <f aca="false">E14-E35</f>
        <v>133.134179994556</v>
      </c>
      <c r="F36" s="300" t="n">
        <f aca="false">F14-F35</f>
        <v>14.5015954117152</v>
      </c>
      <c r="G36" s="300" t="n">
        <f aca="false">G14-G35</f>
        <v>63.0015954117152</v>
      </c>
      <c r="H36" s="300" t="n">
        <f aca="false">H14-H35</f>
        <v>210.734179994555</v>
      </c>
      <c r="I36" s="300" t="n">
        <f aca="false">I14-I35</f>
        <v>92.1015954117152</v>
      </c>
      <c r="J36" s="300" t="n">
        <f aca="false">J14-J35</f>
        <v>63.0015954117152</v>
      </c>
      <c r="K36" s="300" t="n">
        <f aca="false">K14-K35</f>
        <v>182.134179994556</v>
      </c>
      <c r="L36" s="300" t="n">
        <f aca="false">L14-L35</f>
        <v>160.501595411715</v>
      </c>
      <c r="M36" s="300" t="n">
        <f aca="false">M14-M35</f>
        <v>161.001595411715</v>
      </c>
      <c r="N36" s="300" t="n">
        <f aca="false">N14-N35</f>
        <v>280.134179994556</v>
      </c>
      <c r="O36" s="300" t="n">
        <f aca="false">O14-O35</f>
        <v>1359.24948327195</v>
      </c>
    </row>
    <row r="37" customFormat="false" ht="15" hidden="false" customHeight="true" outlineLevel="0" collapsed="false">
      <c r="A37" s="11"/>
      <c r="B37" s="306" t="s">
        <v>262</v>
      </c>
      <c r="C37" s="300" t="n">
        <f aca="false">Inversión!C26</f>
        <v>0</v>
      </c>
      <c r="D37" s="300" t="n">
        <f aca="false">C38</f>
        <v>-15.4984045882848</v>
      </c>
      <c r="E37" s="300" t="n">
        <f aca="false">D38</f>
        <v>-0.996809176569514</v>
      </c>
      <c r="F37" s="300" t="n">
        <f aca="false">E38</f>
        <v>132.137370817986</v>
      </c>
      <c r="G37" s="300" t="n">
        <f aca="false">F38</f>
        <v>146.638966229701</v>
      </c>
      <c r="H37" s="300" t="n">
        <f aca="false">G38</f>
        <v>209.640561641417</v>
      </c>
      <c r="I37" s="300" t="n">
        <f aca="false">H38</f>
        <v>420.374741635972</v>
      </c>
      <c r="J37" s="300" t="n">
        <f aca="false">I38</f>
        <v>512.476337047687</v>
      </c>
      <c r="K37" s="300" t="n">
        <f aca="false">J38</f>
        <v>575.477932459402</v>
      </c>
      <c r="L37" s="300" t="n">
        <f aca="false">K38</f>
        <v>757.612112453958</v>
      </c>
      <c r="M37" s="300" t="n">
        <f aca="false">L38</f>
        <v>918.113707865673</v>
      </c>
      <c r="N37" s="300" t="n">
        <f aca="false">M38</f>
        <v>1079.11530327739</v>
      </c>
      <c r="O37" s="300" t="n">
        <f aca="false">C37</f>
        <v>0</v>
      </c>
    </row>
    <row r="38" customFormat="false" ht="15.75" hidden="false" customHeight="true" outlineLevel="0" collapsed="false">
      <c r="A38" s="94"/>
      <c r="B38" s="305" t="s">
        <v>263</v>
      </c>
      <c r="C38" s="307" t="n">
        <f aca="false">C36+C37</f>
        <v>-15.4984045882848</v>
      </c>
      <c r="D38" s="307" t="n">
        <f aca="false">D36+D37</f>
        <v>-0.996809176569514</v>
      </c>
      <c r="E38" s="307" t="n">
        <f aca="false">E36+E37</f>
        <v>132.137370817986</v>
      </c>
      <c r="F38" s="307" t="n">
        <f aca="false">F36+F37</f>
        <v>146.638966229701</v>
      </c>
      <c r="G38" s="307" t="n">
        <f aca="false">G36+G37</f>
        <v>209.640561641417</v>
      </c>
      <c r="H38" s="307" t="n">
        <f aca="false">H36+H37</f>
        <v>420.374741635972</v>
      </c>
      <c r="I38" s="307" t="n">
        <f aca="false">I36+I37</f>
        <v>512.476337047687</v>
      </c>
      <c r="J38" s="307" t="n">
        <f aca="false">J36+J37</f>
        <v>575.477932459402</v>
      </c>
      <c r="K38" s="307" t="n">
        <f aca="false">K36+K37</f>
        <v>757.612112453958</v>
      </c>
      <c r="L38" s="307" t="n">
        <f aca="false">L36+L37</f>
        <v>918.113707865673</v>
      </c>
      <c r="M38" s="307" t="n">
        <f aca="false">M36+M37</f>
        <v>1079.11530327739</v>
      </c>
      <c r="N38" s="307" t="n">
        <f aca="false">N36+N37</f>
        <v>1359.24948327194</v>
      </c>
      <c r="O38" s="307" t="n">
        <f aca="false">O36+O37</f>
        <v>1359.24948327195</v>
      </c>
    </row>
  </sheetData>
  <mergeCells count="4">
    <mergeCell ref="D3:H3"/>
    <mergeCell ref="D5:H5"/>
    <mergeCell ref="D6:H6"/>
    <mergeCell ref="B10:N10"/>
  </mergeCells>
  <printOptions headings="false" gridLines="false" gridLinesSet="true" horizontalCentered="false" verticalCentered="false"/>
  <pageMargins left="0.479861111111111" right="0.420138888888889" top="0.379861111111111"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H3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0.859375" defaultRowHeight="15" zeroHeight="false" outlineLevelRow="0" outlineLevelCol="0"/>
  <cols>
    <col collapsed="false" customWidth="true" hidden="false" outlineLevel="0" max="1" min="1" style="5" width="11.5"/>
    <col collapsed="false" customWidth="true" hidden="false" outlineLevel="0" max="2" min="2" style="5" width="31.68"/>
    <col collapsed="false" customWidth="true" hidden="false" outlineLevel="0" max="3" min="3" style="5" width="11.85"/>
    <col collapsed="false" customWidth="true" hidden="false" outlineLevel="0" max="4" min="4" style="5" width="11"/>
    <col collapsed="false" customWidth="true" hidden="false" outlineLevel="0" max="5" min="5" style="5" width="11.17"/>
    <col collapsed="false" customWidth="false" hidden="false" outlineLevel="0" max="6" min="6" style="5" width="10.85"/>
    <col collapsed="false" customWidth="true" hidden="false" outlineLevel="0" max="7" min="7" style="5" width="18.86"/>
    <col collapsed="false" customWidth="true" hidden="false" outlineLevel="0" max="8" min="8" style="5" width="17"/>
    <col collapsed="false" customWidth="false" hidden="false" outlineLevel="0" max="16384" min="9" style="5" width="10.85"/>
  </cols>
  <sheetData>
    <row r="1" customFormat="false" ht="15" hidden="false" customHeight="true" outlineLevel="0" collapsed="false">
      <c r="A1" s="6"/>
      <c r="B1" s="9"/>
      <c r="C1" s="9"/>
      <c r="D1" s="9"/>
      <c r="E1" s="9"/>
      <c r="F1" s="9"/>
      <c r="G1" s="9"/>
      <c r="H1" s="10"/>
    </row>
    <row r="2" customFormat="false" ht="15.75" hidden="false" customHeight="true" outlineLevel="0" collapsed="false">
      <c r="A2" s="28"/>
      <c r="B2" s="38"/>
      <c r="C2" s="23"/>
      <c r="D2" s="38"/>
      <c r="E2" s="38"/>
      <c r="F2" s="38"/>
      <c r="G2" s="38"/>
      <c r="H2" s="59"/>
    </row>
    <row r="3" customFormat="false" ht="18.75" hidden="false" customHeight="true" outlineLevel="0" collapsed="false">
      <c r="A3" s="11"/>
      <c r="B3" s="54"/>
      <c r="C3" s="55"/>
      <c r="D3" s="56" t="s">
        <v>264</v>
      </c>
      <c r="E3" s="56"/>
      <c r="F3" s="56"/>
      <c r="G3" s="56"/>
      <c r="H3" s="56"/>
    </row>
    <row r="4" customFormat="false" ht="15.75" hidden="false" customHeight="true" outlineLevel="0" collapsed="false">
      <c r="A4" s="11"/>
      <c r="B4" s="55"/>
      <c r="C4" s="16"/>
      <c r="D4" s="91"/>
      <c r="E4" s="91"/>
      <c r="F4" s="91"/>
      <c r="G4" s="91"/>
      <c r="H4" s="270"/>
    </row>
    <row r="5" customFormat="false" ht="15" hidden="false" customHeight="true" outlineLevel="0" collapsed="false">
      <c r="A5" s="11"/>
      <c r="B5" s="55"/>
      <c r="C5" s="55"/>
      <c r="D5" s="271" t="str">
        <f aca="false">Portada!H18</f>
        <v>Pedro Juan Fernández Callejas</v>
      </c>
      <c r="E5" s="271"/>
      <c r="F5" s="271"/>
      <c r="G5" s="271"/>
      <c r="H5" s="271"/>
    </row>
    <row r="6" customFormat="false" ht="15.75" hidden="false" customHeight="true" outlineLevel="0" collapsed="false">
      <c r="A6" s="11"/>
      <c r="B6" s="55"/>
      <c r="C6" s="55"/>
      <c r="D6" s="272" t="str">
        <f aca="false">Portada!H24</f>
        <v>NapaKa</v>
      </c>
      <c r="E6" s="272"/>
      <c r="F6" s="272"/>
      <c r="G6" s="272"/>
      <c r="H6" s="272"/>
    </row>
    <row r="7" customFormat="false" ht="15.75" hidden="false" customHeight="true" outlineLevel="0" collapsed="false">
      <c r="A7" s="11"/>
      <c r="B7" s="57"/>
      <c r="C7" s="16"/>
      <c r="D7" s="22"/>
      <c r="E7" s="22"/>
      <c r="F7" s="22"/>
      <c r="G7" s="22"/>
      <c r="H7" s="87"/>
    </row>
    <row r="8" customFormat="false" ht="15" hidden="false" customHeight="true" outlineLevel="0" collapsed="false">
      <c r="A8" s="28"/>
      <c r="B8" s="22"/>
      <c r="C8" s="23"/>
      <c r="D8" s="23"/>
      <c r="E8" s="23"/>
      <c r="F8" s="23"/>
      <c r="G8" s="23"/>
      <c r="H8" s="17"/>
    </row>
    <row r="9" customFormat="false" ht="15.75" hidden="false" customHeight="true" outlineLevel="0" collapsed="false">
      <c r="A9" s="28"/>
      <c r="B9" s="38"/>
      <c r="C9" s="38"/>
      <c r="D9" s="38"/>
      <c r="E9" s="38"/>
      <c r="F9" s="38"/>
      <c r="G9" s="23"/>
      <c r="H9" s="17"/>
    </row>
    <row r="10" customFormat="false" ht="19.5" hidden="false" customHeight="true" outlineLevel="0" collapsed="false">
      <c r="A10" s="11"/>
      <c r="B10" s="274" t="s">
        <v>265</v>
      </c>
      <c r="C10" s="274"/>
      <c r="D10" s="274"/>
      <c r="E10" s="274"/>
      <c r="F10" s="274"/>
      <c r="G10" s="16"/>
      <c r="H10" s="17"/>
    </row>
    <row r="11" customFormat="false" ht="15" hidden="false" customHeight="true" outlineLevel="0" collapsed="false">
      <c r="A11" s="11"/>
      <c r="B11" s="294"/>
      <c r="C11" s="295" t="s">
        <v>266</v>
      </c>
      <c r="D11" s="295" t="s">
        <v>38</v>
      </c>
      <c r="E11" s="295" t="s">
        <v>39</v>
      </c>
      <c r="F11" s="308" t="s">
        <v>40</v>
      </c>
      <c r="G11" s="16"/>
      <c r="H11" s="17"/>
    </row>
    <row r="12" customFormat="false" ht="15" hidden="false" customHeight="true" outlineLevel="0" collapsed="false">
      <c r="A12" s="11"/>
      <c r="B12" s="109" t="s">
        <v>249</v>
      </c>
      <c r="C12" s="278"/>
      <c r="D12" s="278" t="n">
        <f aca="false">Resultados!C10*(1-Ventas!$M$19/365)</f>
        <v>22561.5</v>
      </c>
      <c r="E12" s="278" t="n">
        <f aca="false">Resultados!D10*(1-Ventas!$M$19/365)+Balance!D18</f>
        <v>24817.65</v>
      </c>
      <c r="F12" s="279" t="n">
        <f aca="false">Resultados!E10*(1-Ventas!$M$19/365)+Balance!E18</f>
        <v>27299.415</v>
      </c>
      <c r="G12" s="16"/>
      <c r="H12" s="17"/>
    </row>
    <row r="13" customFormat="false" ht="15" hidden="false" customHeight="true" outlineLevel="0" collapsed="false">
      <c r="A13" s="11"/>
      <c r="B13" s="282" t="s">
        <v>7</v>
      </c>
      <c r="C13" s="283" t="n">
        <f aca="false">Financiación!E18</f>
        <v>3600</v>
      </c>
      <c r="D13" s="283" t="n">
        <f aca="false">Financiación!F18</f>
        <v>0</v>
      </c>
      <c r="E13" s="283" t="n">
        <f aca="false">Financiación!G18</f>
        <v>0</v>
      </c>
      <c r="F13" s="283" t="n">
        <f aca="false">Financiación!H18</f>
        <v>0</v>
      </c>
      <c r="G13" s="28"/>
      <c r="H13" s="17"/>
    </row>
    <row r="14" customFormat="false" ht="15" hidden="false" customHeight="true" outlineLevel="0" collapsed="false">
      <c r="A14" s="11"/>
      <c r="B14" s="299" t="s">
        <v>250</v>
      </c>
      <c r="C14" s="286" t="n">
        <f aca="false">SUM(C12:C13)</f>
        <v>3600</v>
      </c>
      <c r="D14" s="286" t="n">
        <f aca="false">SUM(D12:D13)</f>
        <v>22561.5</v>
      </c>
      <c r="E14" s="286" t="n">
        <f aca="false">SUM(E12:E13)</f>
        <v>24817.65</v>
      </c>
      <c r="F14" s="287" t="n">
        <f aca="false">SUM(F12:F13)</f>
        <v>27299.415</v>
      </c>
      <c r="G14" s="16"/>
      <c r="H14" s="17"/>
    </row>
    <row r="15" customFormat="false" ht="15" hidden="false" customHeight="true" outlineLevel="0" collapsed="false">
      <c r="A15" s="11"/>
      <c r="B15" s="109" t="s">
        <v>251</v>
      </c>
      <c r="C15" s="278"/>
      <c r="D15" s="278" t="n">
        <f aca="false">Resultados!C12*(1-'Costes variables'!$O$16/365)</f>
        <v>670.8</v>
      </c>
      <c r="E15" s="278" t="n">
        <f aca="false">Resultados!D12*(1-'Costes variables'!$O$16/365)+Balance!D33</f>
        <v>737.88</v>
      </c>
      <c r="F15" s="279" t="n">
        <f aca="false">Resultados!E12*(1-'Costes variables'!$O$16/365)+Balance!E33</f>
        <v>811.668</v>
      </c>
      <c r="G15" s="16"/>
      <c r="H15" s="17"/>
    </row>
    <row r="16" customFormat="false" ht="15" hidden="false" customHeight="true" outlineLevel="0" collapsed="false">
      <c r="A16" s="11"/>
      <c r="B16" s="73" t="s">
        <v>252</v>
      </c>
      <c r="C16" s="280"/>
      <c r="D16" s="280" t="n">
        <f aca="false">'Tesorería Año 1'!O16</f>
        <v>0</v>
      </c>
      <c r="E16" s="280" t="n">
        <f aca="false">D16</f>
        <v>0</v>
      </c>
      <c r="F16" s="281" t="n">
        <f aca="false">E16</f>
        <v>0</v>
      </c>
      <c r="G16" s="16"/>
      <c r="H16" s="17"/>
    </row>
    <row r="17" customFormat="false" ht="15" hidden="false" customHeight="true" outlineLevel="0" collapsed="false">
      <c r="A17" s="11"/>
      <c r="B17" s="73" t="s">
        <v>253</v>
      </c>
      <c r="C17" s="280"/>
      <c r="D17" s="280" t="n">
        <f aca="false">'Tesorería Año 1'!O17</f>
        <v>0</v>
      </c>
      <c r="E17" s="280" t="n">
        <f aca="false">D17</f>
        <v>0</v>
      </c>
      <c r="F17" s="281" t="n">
        <f aca="false">E17</f>
        <v>0</v>
      </c>
      <c r="G17" s="16"/>
      <c r="H17" s="17"/>
    </row>
    <row r="18" customFormat="false" ht="15" hidden="false" customHeight="true" outlineLevel="0" collapsed="false">
      <c r="A18" s="11"/>
      <c r="B18" s="73" t="str">
        <f aca="false">'Costes Fijos'!B14</f>
        <v>Retribución del autónomo</v>
      </c>
      <c r="C18" s="280"/>
      <c r="D18" s="280" t="n">
        <f aca="false">'Tesorería Año 1'!O18</f>
        <v>10800</v>
      </c>
      <c r="E18" s="280" t="n">
        <f aca="false">Resultados!D14</f>
        <v>10800</v>
      </c>
      <c r="F18" s="281" t="n">
        <f aca="false">Resultados!E14</f>
        <v>10800</v>
      </c>
      <c r="G18" s="16"/>
      <c r="H18" s="17"/>
    </row>
    <row r="19" customFormat="false" ht="15" hidden="false" customHeight="true" outlineLevel="0" collapsed="false">
      <c r="A19" s="11"/>
      <c r="B19" s="73" t="str">
        <f aca="false">'Costes Fijos'!B15</f>
        <v>Seguros de autónomos (RETA)</v>
      </c>
      <c r="C19" s="280"/>
      <c r="D19" s="280" t="n">
        <f aca="false">'Tesorería Año 1'!O19</f>
        <v>3960</v>
      </c>
      <c r="E19" s="280" t="n">
        <f aca="false">Resultados!D15</f>
        <v>3960</v>
      </c>
      <c r="F19" s="281" t="n">
        <f aca="false">Resultados!E15</f>
        <v>3960</v>
      </c>
      <c r="G19" s="16"/>
      <c r="H19" s="17"/>
    </row>
    <row r="20" customFormat="false" ht="15" hidden="false" customHeight="true" outlineLevel="0" collapsed="false">
      <c r="A20" s="11"/>
      <c r="B20" s="73" t="str">
        <f aca="false">'Costes Fijos'!B16</f>
        <v>Servicios exteriores</v>
      </c>
      <c r="C20" s="280"/>
      <c r="D20" s="280" t="n">
        <f aca="false">'Tesorería Año 1'!O20</f>
        <v>0</v>
      </c>
      <c r="E20" s="280" t="n">
        <f aca="false">Resultados!D18</f>
        <v>0</v>
      </c>
      <c r="F20" s="281" t="n">
        <f aca="false">Resultados!E18</f>
        <v>0</v>
      </c>
      <c r="G20" s="16"/>
      <c r="H20" s="17"/>
    </row>
    <row r="21" customFormat="false" ht="15" hidden="false" customHeight="true" outlineLevel="0" collapsed="false">
      <c r="A21" s="11"/>
      <c r="B21" s="73" t="str">
        <f aca="false">'Costes Fijos'!B17</f>
        <v>Servicios profesionales</v>
      </c>
      <c r="C21" s="280"/>
      <c r="D21" s="280" t="n">
        <f aca="false">'Tesorería Año 1'!O21</f>
        <v>3600</v>
      </c>
      <c r="E21" s="280" t="n">
        <f aca="false">Resultados!D19</f>
        <v>3600</v>
      </c>
      <c r="F21" s="281" t="n">
        <f aca="false">Resultados!E19</f>
        <v>3600</v>
      </c>
      <c r="G21" s="16"/>
      <c r="H21" s="17"/>
    </row>
    <row r="22" customFormat="false" ht="15" hidden="false" customHeight="true" outlineLevel="0" collapsed="false">
      <c r="A22" s="11"/>
      <c r="B22" s="73" t="str">
        <f aca="false">'Costes Fijos'!B18</f>
        <v>Alquileres y cánones</v>
      </c>
      <c r="C22" s="280"/>
      <c r="D22" s="280" t="n">
        <f aca="false">'Tesorería Año 1'!O22</f>
        <v>0</v>
      </c>
      <c r="E22" s="280" t="n">
        <f aca="false">Resultados!D20</f>
        <v>0</v>
      </c>
      <c r="F22" s="281" t="n">
        <f aca="false">Resultados!E20</f>
        <v>0</v>
      </c>
      <c r="G22" s="16"/>
      <c r="H22" s="17"/>
    </row>
    <row r="23" customFormat="false" ht="15" hidden="false" customHeight="true" outlineLevel="0" collapsed="false">
      <c r="A23" s="11"/>
      <c r="B23" s="73" t="str">
        <f aca="false">'Costes Fijos'!B19</f>
        <v>Suministros</v>
      </c>
      <c r="C23" s="280"/>
      <c r="D23" s="280" t="n">
        <f aca="false">'Tesorería Año 1'!O23</f>
        <v>960</v>
      </c>
      <c r="E23" s="280" t="n">
        <f aca="false">Resultados!D21</f>
        <v>960</v>
      </c>
      <c r="F23" s="281" t="n">
        <f aca="false">Resultados!E21</f>
        <v>960</v>
      </c>
      <c r="G23" s="16"/>
      <c r="H23" s="17"/>
    </row>
    <row r="24" customFormat="false" ht="15" hidden="false" customHeight="true" outlineLevel="0" collapsed="false">
      <c r="A24" s="11"/>
      <c r="B24" s="73" t="str">
        <f aca="false">'Costes Fijos'!B20</f>
        <v>Publicidad y propaganda</v>
      </c>
      <c r="C24" s="280"/>
      <c r="D24" s="280" t="n">
        <f aca="false">'Tesorería Año 1'!O24</f>
        <v>600</v>
      </c>
      <c r="E24" s="280" t="n">
        <f aca="false">Resultados!D22</f>
        <v>660</v>
      </c>
      <c r="F24" s="281" t="n">
        <f aca="false">Resultados!E22</f>
        <v>726</v>
      </c>
      <c r="G24" s="16"/>
      <c r="H24" s="17"/>
    </row>
    <row r="25" customFormat="false" ht="15" hidden="false" customHeight="true" outlineLevel="0" collapsed="false">
      <c r="A25" s="11"/>
      <c r="B25" s="73" t="str">
        <f aca="false">'Costes Fijos'!B21</f>
        <v>Mantenimiento y reparación</v>
      </c>
      <c r="C25" s="280"/>
      <c r="D25" s="280" t="n">
        <f aca="false">'Tesorería Año 1'!O25</f>
        <v>0</v>
      </c>
      <c r="E25" s="280" t="n">
        <f aca="false">Resultados!D23</f>
        <v>0</v>
      </c>
      <c r="F25" s="281" t="n">
        <f aca="false">Resultados!E23</f>
        <v>0</v>
      </c>
      <c r="G25" s="16"/>
      <c r="H25" s="17"/>
    </row>
    <row r="26" customFormat="false" ht="15" hidden="false" customHeight="true" outlineLevel="0" collapsed="false">
      <c r="A26" s="11"/>
      <c r="B26" s="73" t="str">
        <f aca="false">'Costes Fijos'!B22</f>
        <v>Gastos diversos</v>
      </c>
      <c r="C26" s="280"/>
      <c r="D26" s="280" t="n">
        <f aca="false">'Tesorería Año 1'!O26</f>
        <v>360</v>
      </c>
      <c r="E26" s="280" t="n">
        <f aca="false">Resultados!D24</f>
        <v>360</v>
      </c>
      <c r="F26" s="281" t="n">
        <f aca="false">Resultados!E24</f>
        <v>360</v>
      </c>
      <c r="G26" s="16"/>
      <c r="H26" s="17"/>
    </row>
    <row r="27" customFormat="false" ht="15" hidden="false" customHeight="true" outlineLevel="0" collapsed="false">
      <c r="A27" s="11"/>
      <c r="B27" s="73" t="str">
        <f aca="false">'Costes Fijos'!B23</f>
        <v>Tributos</v>
      </c>
      <c r="C27" s="280"/>
      <c r="D27" s="280" t="n">
        <f aca="false">'Tesorería Año 1'!O27</f>
        <v>0</v>
      </c>
      <c r="E27" s="280" t="n">
        <f aca="false">Resultados!D25</f>
        <v>0</v>
      </c>
      <c r="F27" s="281" t="n">
        <f aca="false">Resultados!E25</f>
        <v>0</v>
      </c>
      <c r="G27" s="16"/>
      <c r="H27" s="17"/>
    </row>
    <row r="28" customFormat="false" ht="15" hidden="false" customHeight="true" outlineLevel="0" collapsed="false">
      <c r="A28" s="11"/>
      <c r="B28" s="73" t="str">
        <f aca="false">'Costes Fijos'!B24</f>
        <v>Seguros</v>
      </c>
      <c r="C28" s="280"/>
      <c r="D28" s="280" t="n">
        <f aca="false">'Tesorería Año 1'!O28</f>
        <v>0</v>
      </c>
      <c r="E28" s="280" t="n">
        <f aca="false">Resultados!D26</f>
        <v>0</v>
      </c>
      <c r="F28" s="281" t="n">
        <f aca="false">Resultados!E26</f>
        <v>0</v>
      </c>
      <c r="G28" s="16"/>
      <c r="H28" s="17"/>
    </row>
    <row r="29" customFormat="false" ht="15" hidden="false" customHeight="true" outlineLevel="0" collapsed="false">
      <c r="A29" s="11"/>
      <c r="B29" s="73" t="s">
        <v>254</v>
      </c>
      <c r="C29" s="280"/>
      <c r="D29" s="280" t="n">
        <f aca="false">'Tesorería Año 1'!O29</f>
        <v>695.980855059418</v>
      </c>
      <c r="E29" s="280" t="n">
        <f aca="false">Financiación!F34+Financiación!O34</f>
        <v>695.980855059418</v>
      </c>
      <c r="F29" s="281" t="n">
        <f aca="false">Financiación!G34+Financiación!P34</f>
        <v>695.980855059418</v>
      </c>
      <c r="G29" s="16"/>
      <c r="H29" s="17"/>
    </row>
    <row r="30" customFormat="false" ht="15" hidden="false" customHeight="true" outlineLevel="0" collapsed="false">
      <c r="A30" s="11"/>
      <c r="B30" s="73" t="s">
        <v>255</v>
      </c>
      <c r="C30" s="280"/>
      <c r="D30" s="280" t="n">
        <f aca="false">'Tesorería Año 1'!O30</f>
        <v>30</v>
      </c>
      <c r="E30" s="280"/>
      <c r="F30" s="281"/>
      <c r="G30" s="16"/>
      <c r="H30" s="17"/>
    </row>
    <row r="31" customFormat="false" ht="15" hidden="false" customHeight="true" outlineLevel="0" collapsed="false">
      <c r="A31" s="11"/>
      <c r="B31" s="73" t="s">
        <v>256</v>
      </c>
      <c r="C31" s="280"/>
      <c r="D31" s="280" t="n">
        <f aca="false">'Tesorería Año 1'!O31</f>
        <v>0</v>
      </c>
      <c r="E31" s="280" t="n">
        <f aca="false">Financiación!G14+Financiación!G17</f>
        <v>0</v>
      </c>
      <c r="F31" s="281" t="n">
        <f aca="false">Financiación!H14+Financiación!H17</f>
        <v>0</v>
      </c>
      <c r="G31" s="16"/>
      <c r="H31" s="17"/>
    </row>
    <row r="32" customFormat="false" ht="15" hidden="false" customHeight="true" outlineLevel="0" collapsed="false">
      <c r="A32" s="11"/>
      <c r="B32" s="73" t="s">
        <v>257</v>
      </c>
      <c r="C32" s="280"/>
      <c r="D32" s="280" t="n">
        <f aca="false">'Tesorería Año 1'!O32</f>
        <v>-474.530338331361</v>
      </c>
      <c r="E32" s="280" t="n">
        <f aca="false">Resultados!D32</f>
        <v>873.415786033412</v>
      </c>
      <c r="F32" s="281" t="n">
        <f aca="false">Resultados!E32</f>
        <v>1467.59310005306</v>
      </c>
      <c r="G32" s="16"/>
      <c r="H32" s="17"/>
    </row>
    <row r="33" customFormat="false" ht="15" hidden="false" customHeight="true" outlineLevel="0" collapsed="false">
      <c r="A33" s="11"/>
      <c r="B33" s="73" t="s">
        <v>267</v>
      </c>
      <c r="C33" s="280"/>
      <c r="D33" s="280"/>
      <c r="E33" s="280" t="n">
        <f aca="false">Resultados!C33*Financiación!O13</f>
        <v>-0</v>
      </c>
      <c r="F33" s="281" t="n">
        <f aca="false">Resultados!D33*Financiación!O13</f>
        <v>0</v>
      </c>
      <c r="G33" s="16"/>
      <c r="H33" s="17"/>
    </row>
    <row r="34" customFormat="false" ht="15" hidden="false" customHeight="true" outlineLevel="0" collapsed="false">
      <c r="A34" s="11"/>
      <c r="B34" s="73" t="str">
        <f aca="false">Resultados!B27</f>
        <v>Gastos de establecimiento</v>
      </c>
      <c r="C34" s="280" t="n">
        <f aca="false">Inversión!C30+Inversión!C31</f>
        <v>3200</v>
      </c>
      <c r="D34" s="280" t="n">
        <f aca="false">Inversión!D30+Inversión!D31</f>
        <v>0</v>
      </c>
      <c r="E34" s="280" t="n">
        <f aca="false">Inversión!E30+Inversión!E31</f>
        <v>0</v>
      </c>
      <c r="F34" s="281" t="n">
        <f aca="false">Inversión!F30+Inversión!F31</f>
        <v>0</v>
      </c>
      <c r="G34" s="16"/>
      <c r="H34" s="17"/>
    </row>
    <row r="35" customFormat="false" ht="15" hidden="false" customHeight="true" outlineLevel="0" collapsed="false">
      <c r="A35" s="11"/>
      <c r="B35" s="73" t="s">
        <v>259</v>
      </c>
      <c r="C35" s="280" t="n">
        <f aca="false">SUM(Inversión!C10:C25)</f>
        <v>400</v>
      </c>
      <c r="D35" s="280" t="n">
        <f aca="false">Inversión!D34-Inversión!D30-Inversión!D31</f>
        <v>0</v>
      </c>
      <c r="E35" s="280" t="n">
        <f aca="false">Inversión!E34-Inversión!E30-Inversión!E31</f>
        <v>0</v>
      </c>
      <c r="F35" s="281" t="n">
        <f aca="false">Inversión!F34-Inversión!F30-Inversión!F31</f>
        <v>0</v>
      </c>
      <c r="G35" s="16"/>
      <c r="H35" s="17"/>
    </row>
    <row r="36" customFormat="false" ht="15" hidden="false" customHeight="true" outlineLevel="0" collapsed="false">
      <c r="A36" s="11"/>
      <c r="B36" s="302" t="s">
        <v>260</v>
      </c>
      <c r="C36" s="309" t="n">
        <f aca="false">SUM(C15:C35)</f>
        <v>3600</v>
      </c>
      <c r="D36" s="309" t="n">
        <f aca="false">SUM(D15:D35)</f>
        <v>21202.2505167281</v>
      </c>
      <c r="E36" s="309" t="n">
        <f aca="false">SUM(E15:E35)</f>
        <v>22647.2766410928</v>
      </c>
      <c r="F36" s="310" t="n">
        <f aca="false">SUM(F15:F35)</f>
        <v>23381.2419551125</v>
      </c>
      <c r="G36" s="16"/>
      <c r="H36" s="17"/>
    </row>
    <row r="37" customFormat="false" ht="15.75" hidden="false" customHeight="true" outlineLevel="0" collapsed="false">
      <c r="A37" s="11"/>
      <c r="B37" s="305" t="s">
        <v>261</v>
      </c>
      <c r="C37" s="286" t="n">
        <f aca="false">C14-C36</f>
        <v>0</v>
      </c>
      <c r="D37" s="286" t="n">
        <f aca="false">D14-D36</f>
        <v>1359.24948327195</v>
      </c>
      <c r="E37" s="286" t="n">
        <f aca="false">E14-E36</f>
        <v>2170.37335890717</v>
      </c>
      <c r="F37" s="287" t="n">
        <f aca="false">F14-F36</f>
        <v>3918.17304488751</v>
      </c>
      <c r="G37" s="16"/>
      <c r="H37" s="17"/>
    </row>
    <row r="38" customFormat="false" ht="15" hidden="false" customHeight="true" outlineLevel="0" collapsed="false">
      <c r="A38" s="11"/>
      <c r="B38" s="306" t="s">
        <v>262</v>
      </c>
      <c r="C38" s="286" t="n">
        <v>0</v>
      </c>
      <c r="D38" s="286" t="n">
        <f aca="false">'Tesorería Año 1'!O37</f>
        <v>0</v>
      </c>
      <c r="E38" s="286" t="n">
        <f aca="false">D39</f>
        <v>1359.24948327195</v>
      </c>
      <c r="F38" s="287" t="n">
        <f aca="false">E39</f>
        <v>3529.62284217912</v>
      </c>
      <c r="G38" s="16"/>
      <c r="H38" s="17"/>
    </row>
    <row r="39" customFormat="false" ht="15.75" hidden="false" customHeight="true" outlineLevel="0" collapsed="false">
      <c r="A39" s="94"/>
      <c r="B39" s="305" t="s">
        <v>263</v>
      </c>
      <c r="C39" s="291" t="n">
        <f aca="false">C37+C38</f>
        <v>0</v>
      </c>
      <c r="D39" s="291" t="n">
        <f aca="false">D37+D38</f>
        <v>1359.24948327195</v>
      </c>
      <c r="E39" s="291" t="n">
        <f aca="false">E37+E38</f>
        <v>3529.62284217912</v>
      </c>
      <c r="F39" s="292" t="n">
        <f aca="false">F37+F38</f>
        <v>7447.79588706663</v>
      </c>
      <c r="G39" s="165"/>
      <c r="H39" s="52"/>
    </row>
  </sheetData>
  <mergeCells count="4">
    <mergeCell ref="D3:H3"/>
    <mergeCell ref="D5:H5"/>
    <mergeCell ref="D6:H6"/>
    <mergeCell ref="B10:F10"/>
  </mergeCells>
  <printOptions headings="false" gridLines="false" gridLinesSet="true" horizontalCentered="false" verticalCentered="false"/>
  <pageMargins left="0.708333333333333" right="0.157638888888889" top="0.459722222222222" bottom="0.370138888888889"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H35"/>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0.859375" defaultRowHeight="15" zeroHeight="false" outlineLevelRow="0" outlineLevelCol="0"/>
  <cols>
    <col collapsed="false" customWidth="true" hidden="false" outlineLevel="0" max="1" min="1" style="5" width="11.5"/>
    <col collapsed="false" customWidth="true" hidden="false" outlineLevel="0" max="2" min="2" style="5" width="27.35"/>
    <col collapsed="false" customWidth="true" hidden="false" outlineLevel="0" max="7" min="3" style="5" width="11.5"/>
    <col collapsed="false" customWidth="true" hidden="false" outlineLevel="0" max="8" min="8" style="5" width="20.17"/>
    <col collapsed="false" customWidth="false" hidden="false" outlineLevel="0" max="16384" min="9" style="5" width="10.85"/>
  </cols>
  <sheetData>
    <row r="1" customFormat="false" ht="15" hidden="false" customHeight="true" outlineLevel="0" collapsed="false">
      <c r="A1" s="6"/>
      <c r="B1" s="9"/>
      <c r="C1" s="9"/>
      <c r="D1" s="9"/>
      <c r="E1" s="9"/>
      <c r="F1" s="9"/>
      <c r="G1" s="9"/>
      <c r="H1" s="10"/>
    </row>
    <row r="2" customFormat="false" ht="15.75" hidden="false" customHeight="true" outlineLevel="0" collapsed="false">
      <c r="A2" s="28"/>
      <c r="B2" s="38"/>
      <c r="C2" s="23"/>
      <c r="D2" s="38"/>
      <c r="E2" s="38"/>
      <c r="F2" s="38"/>
      <c r="G2" s="38"/>
      <c r="H2" s="59"/>
    </row>
    <row r="3" customFormat="false" ht="18.75" hidden="false" customHeight="true" outlineLevel="0" collapsed="false">
      <c r="A3" s="11"/>
      <c r="B3" s="54"/>
      <c r="C3" s="55"/>
      <c r="D3" s="56" t="s">
        <v>268</v>
      </c>
      <c r="E3" s="56"/>
      <c r="F3" s="56"/>
      <c r="G3" s="56"/>
      <c r="H3" s="56"/>
    </row>
    <row r="4" customFormat="false" ht="15.75" hidden="false" customHeight="true" outlineLevel="0" collapsed="false">
      <c r="A4" s="11"/>
      <c r="B4" s="55"/>
      <c r="C4" s="16"/>
      <c r="D4" s="91"/>
      <c r="E4" s="91"/>
      <c r="F4" s="91"/>
      <c r="G4" s="91"/>
      <c r="H4" s="270"/>
    </row>
    <row r="5" customFormat="false" ht="15" hidden="false" customHeight="true" outlineLevel="0" collapsed="false">
      <c r="A5" s="11"/>
      <c r="B5" s="55"/>
      <c r="C5" s="55"/>
      <c r="D5" s="271" t="str">
        <f aca="false">Portada!H18</f>
        <v>Pedro Juan Fernández Callejas</v>
      </c>
      <c r="E5" s="271"/>
      <c r="F5" s="271"/>
      <c r="G5" s="271"/>
      <c r="H5" s="271"/>
    </row>
    <row r="6" customFormat="false" ht="15.75" hidden="false" customHeight="true" outlineLevel="0" collapsed="false">
      <c r="A6" s="11"/>
      <c r="B6" s="55"/>
      <c r="C6" s="55"/>
      <c r="D6" s="272" t="str">
        <f aca="false">Portada!H24</f>
        <v>NapaKa</v>
      </c>
      <c r="E6" s="272"/>
      <c r="F6" s="272"/>
      <c r="G6" s="272"/>
      <c r="H6" s="272"/>
    </row>
    <row r="7" customFormat="false" ht="15.75" hidden="false" customHeight="true" outlineLevel="0" collapsed="false">
      <c r="A7" s="11"/>
      <c r="B7" s="57"/>
      <c r="C7" s="16"/>
      <c r="D7" s="22"/>
      <c r="E7" s="22"/>
      <c r="F7" s="22"/>
      <c r="G7" s="22"/>
      <c r="H7" s="87"/>
    </row>
    <row r="8" customFormat="false" ht="15.75" hidden="false" customHeight="true" outlineLevel="0" collapsed="false">
      <c r="A8" s="28"/>
      <c r="B8" s="91"/>
      <c r="C8" s="311"/>
      <c r="D8" s="38"/>
      <c r="E8" s="38"/>
      <c r="F8" s="38"/>
      <c r="G8" s="23"/>
      <c r="H8" s="17"/>
    </row>
    <row r="9" customFormat="false" ht="18.75" hidden="false" customHeight="true" outlineLevel="0" collapsed="false">
      <c r="A9" s="11"/>
      <c r="B9" s="56" t="s">
        <v>268</v>
      </c>
      <c r="C9" s="56"/>
      <c r="D9" s="56"/>
      <c r="E9" s="56"/>
      <c r="F9" s="56"/>
      <c r="G9" s="16"/>
      <c r="H9" s="17"/>
    </row>
    <row r="10" customFormat="false" ht="8" hidden="false" customHeight="true" outlineLevel="0" collapsed="false">
      <c r="A10" s="28"/>
      <c r="B10" s="91"/>
      <c r="C10" s="91"/>
      <c r="D10" s="91"/>
      <c r="E10" s="91"/>
      <c r="F10" s="91"/>
      <c r="G10" s="23"/>
      <c r="H10" s="17"/>
    </row>
    <row r="11" customFormat="false" ht="15" hidden="false" customHeight="true" outlineLevel="0" collapsed="false">
      <c r="A11" s="11"/>
      <c r="B11" s="312" t="s">
        <v>269</v>
      </c>
      <c r="C11" s="313" t="s">
        <v>270</v>
      </c>
      <c r="D11" s="313" t="s">
        <v>271</v>
      </c>
      <c r="E11" s="313" t="s">
        <v>272</v>
      </c>
      <c r="F11" s="314" t="s">
        <v>273</v>
      </c>
      <c r="G11" s="16"/>
      <c r="H11" s="17"/>
    </row>
    <row r="12" customFormat="false" ht="15" hidden="false" customHeight="true" outlineLevel="0" collapsed="false">
      <c r="A12" s="11"/>
      <c r="B12" s="109" t="s">
        <v>55</v>
      </c>
      <c r="C12" s="315" t="n">
        <f aca="false">SUM(Inversión!C19:C22)</f>
        <v>400</v>
      </c>
      <c r="D12" s="315" t="n">
        <f aca="false">C12+SUM(Inversión!D19:D22)</f>
        <v>400</v>
      </c>
      <c r="E12" s="315" t="n">
        <f aca="false">D12+SUM(Inversión!E19:E22)</f>
        <v>400</v>
      </c>
      <c r="F12" s="316" t="n">
        <f aca="false">E12+SUM(Inversión!F19:F22)</f>
        <v>400</v>
      </c>
      <c r="G12" s="16"/>
      <c r="H12" s="17"/>
    </row>
    <row r="13" customFormat="false" ht="15" hidden="false" customHeight="true" outlineLevel="0" collapsed="false">
      <c r="A13" s="11"/>
      <c r="B13" s="73" t="s">
        <v>42</v>
      </c>
      <c r="C13" s="317" t="n">
        <f aca="false">SUM(Inversión!C10:C17)</f>
        <v>0</v>
      </c>
      <c r="D13" s="317" t="n">
        <f aca="false">C13+SUM(Inversión!D10:D17)</f>
        <v>0</v>
      </c>
      <c r="E13" s="317" t="n">
        <f aca="false">D13+SUM(Inversión!E10:E17)</f>
        <v>0</v>
      </c>
      <c r="F13" s="318" t="n">
        <f aca="false">E13+SUM(Inversión!F10:F17)</f>
        <v>0</v>
      </c>
      <c r="G13" s="16"/>
      <c r="H13" s="17"/>
    </row>
    <row r="14" customFormat="false" ht="15" hidden="false" customHeight="true" outlineLevel="0" collapsed="false">
      <c r="A14" s="11"/>
      <c r="B14" s="73" t="s">
        <v>274</v>
      </c>
      <c r="C14" s="317" t="n">
        <f aca="false">Inversión!C23</f>
        <v>0</v>
      </c>
      <c r="D14" s="317" t="n">
        <f aca="false">C14+Inversión!D23</f>
        <v>0</v>
      </c>
      <c r="E14" s="317" t="n">
        <f aca="false">D14+Inversión!E23</f>
        <v>0</v>
      </c>
      <c r="F14" s="318" t="n">
        <f aca="false">E14+Inversión!F23</f>
        <v>0</v>
      </c>
      <c r="G14" s="16"/>
      <c r="H14" s="17"/>
    </row>
    <row r="15" customFormat="false" ht="15" hidden="false" customHeight="true" outlineLevel="0" collapsed="false">
      <c r="A15" s="11"/>
      <c r="B15" s="282" t="s">
        <v>275</v>
      </c>
      <c r="C15" s="319"/>
      <c r="D15" s="319" t="n">
        <f aca="false">-Inversión!I24</f>
        <v>-113.25</v>
      </c>
      <c r="E15" s="319" t="n">
        <f aca="false">D15-Inversión!J24</f>
        <v>-226.5</v>
      </c>
      <c r="F15" s="320" t="n">
        <f aca="false">E15-Inversión!K24</f>
        <v>-339.75</v>
      </c>
      <c r="G15" s="16"/>
      <c r="H15" s="17"/>
    </row>
    <row r="16" customFormat="false" ht="15" hidden="false" customHeight="true" outlineLevel="0" collapsed="false">
      <c r="A16" s="11"/>
      <c r="B16" s="285" t="s">
        <v>276</v>
      </c>
      <c r="C16" s="321" t="n">
        <f aca="false">SUM(C12:C15)</f>
        <v>400</v>
      </c>
      <c r="D16" s="321" t="n">
        <f aca="false">SUM(D12:D15)</f>
        <v>286.75</v>
      </c>
      <c r="E16" s="321" t="n">
        <f aca="false">SUM(E12:E15)</f>
        <v>173.5</v>
      </c>
      <c r="F16" s="322" t="n">
        <f aca="false">SUM(F12:F15)</f>
        <v>60.25</v>
      </c>
      <c r="G16" s="16"/>
      <c r="H16" s="17"/>
    </row>
    <row r="17" customFormat="false" ht="15" hidden="false" customHeight="true" outlineLevel="0" collapsed="false">
      <c r="A17" s="11"/>
      <c r="B17" s="109" t="s">
        <v>63</v>
      </c>
      <c r="C17" s="315" t="n">
        <f aca="false">Inversión!C25</f>
        <v>0</v>
      </c>
      <c r="D17" s="315" t="n">
        <f aca="false">C17+Inversión!D25</f>
        <v>0</v>
      </c>
      <c r="E17" s="315" t="n">
        <f aca="false">D17+Inversión!E25</f>
        <v>0</v>
      </c>
      <c r="F17" s="315" t="n">
        <f aca="false">E17+Inversión!F25</f>
        <v>0</v>
      </c>
      <c r="G17" s="28"/>
      <c r="H17" s="17"/>
    </row>
    <row r="18" customFormat="false" ht="15" hidden="false" customHeight="true" outlineLevel="0" collapsed="false">
      <c r="A18" s="11"/>
      <c r="B18" s="73" t="s">
        <v>277</v>
      </c>
      <c r="C18" s="317"/>
      <c r="D18" s="317" t="n">
        <f aca="false">Ventas!N36*Ventas!$M$19/365</f>
        <v>0</v>
      </c>
      <c r="E18" s="317" t="n">
        <f aca="false">Ventas!N37*Ventas!$M$19/365</f>
        <v>0</v>
      </c>
      <c r="F18" s="318" t="n">
        <f aca="false">Ventas!N38*Ventas!$M$19/365</f>
        <v>0</v>
      </c>
      <c r="G18" s="16"/>
      <c r="H18" s="17"/>
    </row>
    <row r="19" customFormat="false" ht="15" hidden="false" customHeight="true" outlineLevel="0" collapsed="false">
      <c r="A19" s="11"/>
      <c r="B19" s="282" t="s">
        <v>278</v>
      </c>
      <c r="C19" s="319" t="n">
        <f aca="false">Inversión!C26</f>
        <v>0</v>
      </c>
      <c r="D19" s="319" t="n">
        <f aca="false">'Tesorería 3 años'!D39</f>
        <v>1359.24948327195</v>
      </c>
      <c r="E19" s="319" t="n">
        <f aca="false">'Tesorería 3 años'!E39</f>
        <v>3529.62284217912</v>
      </c>
      <c r="F19" s="320" t="n">
        <f aca="false">'Tesorería 3 años'!F39</f>
        <v>7447.79588706663</v>
      </c>
      <c r="G19" s="16"/>
      <c r="H19" s="17"/>
    </row>
    <row r="20" customFormat="false" ht="15" hidden="false" customHeight="true" outlineLevel="0" collapsed="false">
      <c r="A20" s="11"/>
      <c r="B20" s="285" t="s">
        <v>279</v>
      </c>
      <c r="C20" s="321" t="n">
        <f aca="false">SUM(C17:C19)</f>
        <v>0</v>
      </c>
      <c r="D20" s="321" t="n">
        <f aca="false">SUM(D17:D19)</f>
        <v>1359.24948327195</v>
      </c>
      <c r="E20" s="321" t="n">
        <f aca="false">SUM(E17:E19)</f>
        <v>3529.62284217912</v>
      </c>
      <c r="F20" s="322" t="n">
        <f aca="false">SUM(F17:F19)</f>
        <v>7447.79588706663</v>
      </c>
      <c r="G20" s="16"/>
      <c r="H20" s="17"/>
    </row>
    <row r="21" customFormat="false" ht="15.75" hidden="false" customHeight="true" outlineLevel="0" collapsed="false">
      <c r="A21" s="11"/>
      <c r="B21" s="290" t="s">
        <v>280</v>
      </c>
      <c r="C21" s="323" t="n">
        <f aca="false">C16+C20</f>
        <v>400</v>
      </c>
      <c r="D21" s="323" t="n">
        <f aca="false">D16+D20</f>
        <v>1645.99948327195</v>
      </c>
      <c r="E21" s="323" t="n">
        <f aca="false">E16+E20</f>
        <v>3703.12284217912</v>
      </c>
      <c r="F21" s="324" t="n">
        <f aca="false">F16+F20</f>
        <v>7508.04588706663</v>
      </c>
      <c r="G21" s="16"/>
      <c r="H21" s="17"/>
    </row>
    <row r="22" customFormat="false" ht="8" hidden="false" customHeight="true" outlineLevel="0" collapsed="false">
      <c r="A22" s="28"/>
      <c r="B22" s="91"/>
      <c r="C22" s="91"/>
      <c r="D22" s="91"/>
      <c r="E22" s="91"/>
      <c r="F22" s="91"/>
      <c r="G22" s="23"/>
      <c r="H22" s="17"/>
    </row>
    <row r="23" customFormat="false" ht="15" hidden="false" customHeight="true" outlineLevel="0" collapsed="false">
      <c r="A23" s="11"/>
      <c r="B23" s="312" t="s">
        <v>281</v>
      </c>
      <c r="C23" s="313" t="s">
        <v>270</v>
      </c>
      <c r="D23" s="313" t="s">
        <v>271</v>
      </c>
      <c r="E23" s="313" t="s">
        <v>272</v>
      </c>
      <c r="F23" s="314" t="s">
        <v>273</v>
      </c>
      <c r="G23" s="16"/>
      <c r="H23" s="17"/>
    </row>
    <row r="24" customFormat="false" ht="15" hidden="false" customHeight="true" outlineLevel="0" collapsed="false">
      <c r="A24" s="11"/>
      <c r="B24" s="109" t="s">
        <v>282</v>
      </c>
      <c r="C24" s="315" t="n">
        <f aca="false">Financiación!E12</f>
        <v>600</v>
      </c>
      <c r="D24" s="315" t="n">
        <f aca="false">C24+Financiación!F12</f>
        <v>600</v>
      </c>
      <c r="E24" s="315" t="n">
        <f aca="false">D24+Financiación!G12</f>
        <v>600</v>
      </c>
      <c r="F24" s="316" t="n">
        <f aca="false">E24+Financiación!H12</f>
        <v>600</v>
      </c>
      <c r="G24" s="16"/>
      <c r="H24" s="17"/>
    </row>
    <row r="25" customFormat="false" ht="15" hidden="false" customHeight="true" outlineLevel="0" collapsed="false">
      <c r="A25" s="11"/>
      <c r="B25" s="73" t="s">
        <v>283</v>
      </c>
      <c r="C25" s="317" t="n">
        <f aca="false">Financiación!E13</f>
        <v>0</v>
      </c>
      <c r="D25" s="317" t="n">
        <f aca="false">C25+Financiación!F13-Resultados!C11</f>
        <v>0</v>
      </c>
      <c r="E25" s="317" t="n">
        <f aca="false">D25+Financiación!G13-Resultados!D11</f>
        <v>0</v>
      </c>
      <c r="F25" s="318" t="n">
        <f aca="false">E25+Financiación!H13-Resultados!E11</f>
        <v>0</v>
      </c>
      <c r="G25" s="16"/>
      <c r="H25" s="17"/>
    </row>
    <row r="26" customFormat="false" ht="15" hidden="false" customHeight="true" outlineLevel="0" collapsed="false">
      <c r="A26" s="11"/>
      <c r="B26" s="73" t="s">
        <v>284</v>
      </c>
      <c r="C26" s="317"/>
      <c r="D26" s="317"/>
      <c r="E26" s="317" t="n">
        <f aca="false">D27*Financiación!O12</f>
        <v>-1423.59101499408</v>
      </c>
      <c r="F26" s="318" t="n">
        <f aca="false">E26+E27*Financiación!O12</f>
        <v>1196.65634310615</v>
      </c>
      <c r="G26" s="16"/>
      <c r="H26" s="17"/>
    </row>
    <row r="27" customFormat="false" ht="15" hidden="false" customHeight="true" outlineLevel="0" collapsed="false">
      <c r="A27" s="11"/>
      <c r="B27" s="282" t="s">
        <v>12</v>
      </c>
      <c r="C27" s="319" t="n">
        <f aca="false">-Inversión!C30-Inversión!C31</f>
        <v>-3200</v>
      </c>
      <c r="D27" s="319" t="n">
        <f aca="false">Resultados!C33</f>
        <v>-1423.59101499408</v>
      </c>
      <c r="E27" s="319" t="n">
        <f aca="false">Resultados!D33</f>
        <v>2620.24735810023</v>
      </c>
      <c r="F27" s="320" t="n">
        <f aca="false">Resultados!E33</f>
        <v>4402.77930015919</v>
      </c>
      <c r="G27" s="16"/>
      <c r="H27" s="17"/>
    </row>
    <row r="28" customFormat="false" ht="15" hidden="false" customHeight="true" outlineLevel="0" collapsed="false">
      <c r="A28" s="11"/>
      <c r="B28" s="285" t="s">
        <v>285</v>
      </c>
      <c r="C28" s="321" t="n">
        <f aca="false">SUM(C24:C27)</f>
        <v>-2600</v>
      </c>
      <c r="D28" s="321" t="n">
        <f aca="false">SUM(D24:D27)</f>
        <v>-823.591014994083</v>
      </c>
      <c r="E28" s="321" t="n">
        <f aca="false">SUM(E24:E27)</f>
        <v>1796.65634310615</v>
      </c>
      <c r="F28" s="322" t="n">
        <f aca="false">SUM(F24:F27)</f>
        <v>6199.43564326534</v>
      </c>
      <c r="G28" s="16"/>
      <c r="H28" s="17"/>
    </row>
    <row r="29" customFormat="false" ht="15" hidden="false" customHeight="true" outlineLevel="0" collapsed="false">
      <c r="A29" s="11"/>
      <c r="B29" s="285" t="s">
        <v>286</v>
      </c>
      <c r="C29" s="321" t="n">
        <f aca="false">Financiación!E15+Financiación!E16</f>
        <v>3000</v>
      </c>
      <c r="D29" s="321" t="n">
        <f aca="false">C29+Financiación!F15+Financiación!F16-Financiación!E33-Financiación!N33</f>
        <v>2469.59049826603</v>
      </c>
      <c r="E29" s="321" t="n">
        <f aca="false">D29+Financiación!G15+Financiación!G16-Financiación!F33-Financiación!O33</f>
        <v>1906.46649907296</v>
      </c>
      <c r="F29" s="322" t="n">
        <f aca="false">E29+Financiación!H15+Financiación!H16-Financiación!G33-Financiación!P33</f>
        <v>1308.61024380128</v>
      </c>
      <c r="G29" s="16"/>
      <c r="H29" s="17"/>
    </row>
    <row r="30" customFormat="false" ht="15" hidden="false" customHeight="true" outlineLevel="0" collapsed="false">
      <c r="A30" s="11"/>
      <c r="B30" s="285" t="s">
        <v>287</v>
      </c>
      <c r="C30" s="321" t="n">
        <f aca="false">C29</f>
        <v>3000</v>
      </c>
      <c r="D30" s="321" t="n">
        <f aca="false">D29</f>
        <v>2469.59049826603</v>
      </c>
      <c r="E30" s="321" t="n">
        <f aca="false">E29</f>
        <v>1906.46649907296</v>
      </c>
      <c r="F30" s="322" t="n">
        <f aca="false">F29</f>
        <v>1308.61024380128</v>
      </c>
      <c r="G30" s="16"/>
      <c r="H30" s="17"/>
    </row>
    <row r="31" customFormat="false" ht="15" hidden="false" customHeight="true" outlineLevel="0" collapsed="false">
      <c r="A31" s="11"/>
      <c r="B31" s="109" t="s">
        <v>288</v>
      </c>
      <c r="C31" s="315" t="n">
        <f aca="false">Financiación!E14</f>
        <v>0</v>
      </c>
      <c r="D31" s="315" t="n">
        <f aca="false">Financiación!F14</f>
        <v>0</v>
      </c>
      <c r="E31" s="315" t="n">
        <f aca="false">Financiación!G14</f>
        <v>0</v>
      </c>
      <c r="F31" s="316" t="n">
        <f aca="false">Financiación!H14</f>
        <v>0</v>
      </c>
      <c r="G31" s="16"/>
      <c r="H31" s="17"/>
    </row>
    <row r="32" customFormat="false" ht="15" hidden="false" customHeight="true" outlineLevel="0" collapsed="false">
      <c r="A32" s="11"/>
      <c r="B32" s="73" t="s">
        <v>289</v>
      </c>
      <c r="C32" s="317" t="n">
        <f aca="false">Financiación!E17</f>
        <v>0</v>
      </c>
      <c r="D32" s="317" t="n">
        <f aca="false">Financiación!F17</f>
        <v>0</v>
      </c>
      <c r="E32" s="317" t="n">
        <f aca="false">Financiación!G17</f>
        <v>0</v>
      </c>
      <c r="F32" s="318" t="n">
        <f aca="false">Financiación!H17</f>
        <v>0</v>
      </c>
      <c r="G32" s="16"/>
      <c r="H32" s="17"/>
    </row>
    <row r="33" customFormat="false" ht="15" hidden="false" customHeight="true" outlineLevel="0" collapsed="false">
      <c r="A33" s="11"/>
      <c r="B33" s="282" t="s">
        <v>290</v>
      </c>
      <c r="C33" s="319"/>
      <c r="D33" s="319" t="n">
        <f aca="false">Resultados!C12*'Costes variables'!$O$16/365</f>
        <v>0</v>
      </c>
      <c r="E33" s="319" t="n">
        <f aca="false">Resultados!D12*'Costes variables'!$O$16/365</f>
        <v>0</v>
      </c>
      <c r="F33" s="320" t="n">
        <f aca="false">Resultados!E12*'Costes variables'!$O$16/365</f>
        <v>0</v>
      </c>
      <c r="G33" s="16"/>
      <c r="H33" s="17"/>
    </row>
    <row r="34" customFormat="false" ht="15" hidden="false" customHeight="true" outlineLevel="0" collapsed="false">
      <c r="A34" s="11"/>
      <c r="B34" s="285" t="s">
        <v>291</v>
      </c>
      <c r="C34" s="321" t="n">
        <f aca="false">SUM(C31:C33)</f>
        <v>0</v>
      </c>
      <c r="D34" s="321" t="n">
        <f aca="false">SUM(D31:D33)</f>
        <v>0</v>
      </c>
      <c r="E34" s="321" t="n">
        <f aca="false">SUM(E31:E33)</f>
        <v>0</v>
      </c>
      <c r="F34" s="322" t="n">
        <f aca="false">SUM(F31:F33)</f>
        <v>0</v>
      </c>
      <c r="G34" s="16"/>
      <c r="H34" s="17"/>
    </row>
    <row r="35" customFormat="false" ht="15.75" hidden="false" customHeight="true" outlineLevel="0" collapsed="false">
      <c r="A35" s="94"/>
      <c r="B35" s="290" t="s">
        <v>292</v>
      </c>
      <c r="C35" s="323" t="n">
        <f aca="false">C28+C30+C34</f>
        <v>400</v>
      </c>
      <c r="D35" s="323" t="n">
        <f aca="false">D28+D30+D34</f>
        <v>1645.99948327194</v>
      </c>
      <c r="E35" s="323" t="n">
        <f aca="false">E28+E30+E34</f>
        <v>3703.12284217911</v>
      </c>
      <c r="F35" s="324" t="n">
        <f aca="false">F28+F30+F34</f>
        <v>7508.04588706663</v>
      </c>
      <c r="G35" s="165"/>
      <c r="H35" s="52"/>
    </row>
  </sheetData>
  <mergeCells count="4">
    <mergeCell ref="D3:H3"/>
    <mergeCell ref="D5:H5"/>
    <mergeCell ref="D6:H6"/>
    <mergeCell ref="B9:F9"/>
  </mergeCells>
  <printOptions headings="false" gridLines="false" gridLinesSet="true" horizontalCentered="false" verticalCentered="false"/>
  <pageMargins left="0.708333333333333" right="0.559722222222222" top="0.379861111111111" bottom="0.440277777777778"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Q3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0.859375" defaultRowHeight="15" zeroHeight="false" outlineLevelRow="0" outlineLevelCol="0"/>
  <cols>
    <col collapsed="false" customWidth="true" hidden="false" outlineLevel="0" max="1" min="1" style="5" width="2.17"/>
    <col collapsed="false" customWidth="true" hidden="false" outlineLevel="0" max="2" min="2" style="5" width="24.67"/>
    <col collapsed="false" customWidth="true" hidden="false" outlineLevel="0" max="17" min="3" style="5" width="11.5"/>
    <col collapsed="false" customWidth="false" hidden="false" outlineLevel="0" max="16384" min="18" style="5" width="10.85"/>
  </cols>
  <sheetData>
    <row r="1" customFormat="false" ht="15" hidden="false" customHeight="true" outlineLevel="0" collapsed="false">
      <c r="A1" s="6"/>
      <c r="B1" s="9"/>
      <c r="C1" s="9"/>
      <c r="D1" s="9"/>
      <c r="E1" s="9"/>
      <c r="F1" s="9"/>
      <c r="G1" s="9"/>
      <c r="H1" s="9"/>
      <c r="I1" s="9"/>
      <c r="J1" s="9"/>
      <c r="K1" s="9"/>
      <c r="L1" s="9"/>
      <c r="M1" s="9"/>
      <c r="N1" s="9"/>
      <c r="O1" s="9"/>
      <c r="P1" s="9"/>
      <c r="Q1" s="10"/>
    </row>
    <row r="2" customFormat="false" ht="15.75" hidden="false" customHeight="true" outlineLevel="0" collapsed="false">
      <c r="A2" s="28"/>
      <c r="B2" s="38"/>
      <c r="C2" s="23"/>
      <c r="D2" s="38"/>
      <c r="E2" s="38"/>
      <c r="F2" s="38"/>
      <c r="G2" s="38"/>
      <c r="H2" s="38"/>
      <c r="I2" s="23"/>
      <c r="J2" s="23"/>
      <c r="K2" s="23"/>
      <c r="L2" s="23"/>
      <c r="M2" s="23"/>
      <c r="N2" s="23"/>
      <c r="O2" s="23"/>
      <c r="P2" s="23"/>
      <c r="Q2" s="17"/>
    </row>
    <row r="3" customFormat="false" ht="18.75" hidden="false" customHeight="true" outlineLevel="0" collapsed="false">
      <c r="A3" s="11"/>
      <c r="B3" s="54"/>
      <c r="C3" s="55"/>
      <c r="D3" s="56" t="s">
        <v>293</v>
      </c>
      <c r="E3" s="56"/>
      <c r="F3" s="56"/>
      <c r="G3" s="56"/>
      <c r="H3" s="56"/>
      <c r="I3" s="16"/>
      <c r="J3" s="23"/>
      <c r="K3" s="23"/>
      <c r="L3" s="23"/>
      <c r="M3" s="23"/>
      <c r="N3" s="23"/>
      <c r="O3" s="23"/>
      <c r="P3" s="23"/>
      <c r="Q3" s="17"/>
    </row>
    <row r="4" customFormat="false" ht="15.75" hidden="false" customHeight="true" outlineLevel="0" collapsed="false">
      <c r="A4" s="11"/>
      <c r="B4" s="55"/>
      <c r="C4" s="16"/>
      <c r="D4" s="91"/>
      <c r="E4" s="91"/>
      <c r="F4" s="91"/>
      <c r="G4" s="91"/>
      <c r="H4" s="91"/>
      <c r="I4" s="23"/>
      <c r="J4" s="23"/>
      <c r="K4" s="23"/>
      <c r="L4" s="23"/>
      <c r="M4" s="23"/>
      <c r="N4" s="23"/>
      <c r="O4" s="23"/>
      <c r="P4" s="23"/>
      <c r="Q4" s="17"/>
    </row>
    <row r="5" customFormat="false" ht="15" hidden="false" customHeight="true" outlineLevel="0" collapsed="false">
      <c r="A5" s="11"/>
      <c r="B5" s="55"/>
      <c r="C5" s="55"/>
      <c r="D5" s="271" t="str">
        <f aca="false">Portada!H18</f>
        <v>Pedro Juan Fernández Callejas</v>
      </c>
      <c r="E5" s="271"/>
      <c r="F5" s="271"/>
      <c r="G5" s="271"/>
      <c r="H5" s="271"/>
      <c r="I5" s="16"/>
      <c r="J5" s="23"/>
      <c r="K5" s="23"/>
      <c r="L5" s="23"/>
      <c r="M5" s="23"/>
      <c r="N5" s="23"/>
      <c r="O5" s="23"/>
      <c r="P5" s="23"/>
      <c r="Q5" s="17"/>
    </row>
    <row r="6" customFormat="false" ht="15.75" hidden="false" customHeight="true" outlineLevel="0" collapsed="false">
      <c r="A6" s="11"/>
      <c r="B6" s="55"/>
      <c r="C6" s="55"/>
      <c r="D6" s="272" t="str">
        <f aca="false">Portada!H24</f>
        <v>NapaKa</v>
      </c>
      <c r="E6" s="272"/>
      <c r="F6" s="272"/>
      <c r="G6" s="272"/>
      <c r="H6" s="272"/>
      <c r="I6" s="16"/>
      <c r="J6" s="23"/>
      <c r="K6" s="23"/>
      <c r="L6" s="23"/>
      <c r="M6" s="23"/>
      <c r="N6" s="23"/>
      <c r="O6" s="23"/>
      <c r="P6" s="23"/>
      <c r="Q6" s="17"/>
    </row>
    <row r="7" customFormat="false" ht="15.75" hidden="false" customHeight="true" outlineLevel="0" collapsed="false">
      <c r="A7" s="11"/>
      <c r="B7" s="57"/>
      <c r="C7" s="16"/>
      <c r="D7" s="22"/>
      <c r="E7" s="22"/>
      <c r="F7" s="22"/>
      <c r="G7" s="22"/>
      <c r="H7" s="22"/>
      <c r="I7" s="23"/>
      <c r="J7" s="23"/>
      <c r="K7" s="23"/>
      <c r="L7" s="23"/>
      <c r="M7" s="23"/>
      <c r="N7" s="23"/>
      <c r="O7" s="23"/>
      <c r="P7" s="23"/>
      <c r="Q7" s="17"/>
    </row>
    <row r="8" customFormat="false" ht="15" hidden="false" customHeight="true" outlineLevel="0" collapsed="false">
      <c r="A8" s="28"/>
      <c r="B8" s="128"/>
      <c r="C8" s="23"/>
      <c r="D8" s="23"/>
      <c r="E8" s="23"/>
      <c r="F8" s="23"/>
      <c r="G8" s="23"/>
      <c r="H8" s="23"/>
      <c r="I8" s="23"/>
      <c r="J8" s="23"/>
      <c r="K8" s="23"/>
      <c r="L8" s="23"/>
      <c r="M8" s="23"/>
      <c r="N8" s="23"/>
      <c r="O8" s="23"/>
      <c r="P8" s="23"/>
      <c r="Q8" s="17"/>
    </row>
    <row r="9" customFormat="false" ht="15" hidden="false" customHeight="true" outlineLevel="0" collapsed="false">
      <c r="A9" s="11"/>
      <c r="B9" s="299" t="s">
        <v>294</v>
      </c>
      <c r="C9" s="28"/>
      <c r="D9" s="23"/>
      <c r="E9" s="23"/>
      <c r="F9" s="23"/>
      <c r="G9" s="23"/>
      <c r="H9" s="23"/>
      <c r="I9" s="23"/>
      <c r="J9" s="23"/>
      <c r="K9" s="23"/>
      <c r="L9" s="23"/>
      <c r="M9" s="23"/>
      <c r="N9" s="23"/>
      <c r="O9" s="23"/>
      <c r="P9" s="23"/>
      <c r="Q9" s="17"/>
    </row>
    <row r="10" customFormat="false" ht="15.75" hidden="false" customHeight="true" outlineLevel="0" collapsed="false">
      <c r="A10" s="28"/>
      <c r="B10" s="53"/>
      <c r="C10" s="38"/>
      <c r="D10" s="38"/>
      <c r="E10" s="38"/>
      <c r="F10" s="23"/>
      <c r="G10" s="23"/>
      <c r="H10" s="23"/>
      <c r="I10" s="23"/>
      <c r="J10" s="23"/>
      <c r="K10" s="23"/>
      <c r="L10" s="23"/>
      <c r="M10" s="23"/>
      <c r="N10" s="23"/>
      <c r="O10" s="23"/>
      <c r="P10" s="23"/>
      <c r="Q10" s="17"/>
    </row>
    <row r="11" customFormat="false" ht="15" hidden="false" customHeight="true" outlineLevel="0" collapsed="false">
      <c r="A11" s="11"/>
      <c r="B11" s="275"/>
      <c r="C11" s="276" t="s">
        <v>38</v>
      </c>
      <c r="D11" s="276" t="s">
        <v>39</v>
      </c>
      <c r="E11" s="277" t="s">
        <v>40</v>
      </c>
      <c r="F11" s="16"/>
      <c r="G11" s="23"/>
      <c r="H11" s="23"/>
      <c r="I11" s="23"/>
      <c r="J11" s="23"/>
      <c r="K11" s="23"/>
      <c r="L11" s="23"/>
      <c r="M11" s="23"/>
      <c r="N11" s="23"/>
      <c r="O11" s="23"/>
      <c r="P11" s="23"/>
      <c r="Q11" s="17"/>
    </row>
    <row r="12" customFormat="false" ht="15" hidden="false" customHeight="true" outlineLevel="0" collapsed="false">
      <c r="A12" s="11"/>
      <c r="B12" s="109" t="s">
        <v>295</v>
      </c>
      <c r="C12" s="325" t="n">
        <f aca="false">Resultados!C33/Balance!D24</f>
        <v>-2.37265169165681</v>
      </c>
      <c r="D12" s="325" t="n">
        <f aca="false">Resultados!D33/Balance!E24</f>
        <v>4.36707893016706</v>
      </c>
      <c r="E12" s="326" t="n">
        <f aca="false">Resultados!E33/Balance!F24</f>
        <v>7.33796550026532</v>
      </c>
      <c r="F12" s="16"/>
      <c r="G12" s="23"/>
      <c r="H12" s="23"/>
      <c r="I12" s="23"/>
      <c r="J12" s="23"/>
      <c r="K12" s="23"/>
      <c r="L12" s="23"/>
      <c r="M12" s="23"/>
      <c r="N12" s="23"/>
      <c r="O12" s="23"/>
      <c r="P12" s="23"/>
      <c r="Q12" s="17"/>
    </row>
    <row r="13" customFormat="false" ht="15" hidden="false" customHeight="true" outlineLevel="0" collapsed="false">
      <c r="A13" s="11"/>
      <c r="B13" s="73" t="s">
        <v>296</v>
      </c>
      <c r="C13" s="327" t="n">
        <f aca="false">Balance!C21/Balance!C28</f>
        <v>-0.153846153846154</v>
      </c>
      <c r="D13" s="327" t="n">
        <f aca="false">Balance!D21/Balance!D28</f>
        <v>-1.99856415782264</v>
      </c>
      <c r="E13" s="328" t="n">
        <f aca="false">Balance!E21/Balance!E28</f>
        <v>2.0611191764013</v>
      </c>
      <c r="F13" s="16"/>
      <c r="G13" s="23"/>
      <c r="H13" s="23"/>
      <c r="I13" s="23"/>
      <c r="J13" s="23"/>
      <c r="K13" s="23"/>
      <c r="L13" s="23"/>
      <c r="M13" s="23"/>
      <c r="N13" s="23"/>
      <c r="O13" s="23"/>
      <c r="P13" s="23"/>
      <c r="Q13" s="17"/>
    </row>
    <row r="14" customFormat="false" ht="15" hidden="false" customHeight="true" outlineLevel="0" collapsed="false">
      <c r="A14" s="11"/>
      <c r="B14" s="73" t="s">
        <v>297</v>
      </c>
      <c r="C14" s="327" t="n">
        <f aca="false">(Balance!C30+Balance!C34)/Balance!D35</f>
        <v>1.82260081518164</v>
      </c>
      <c r="D14" s="327" t="n">
        <f aca="false">(Balance!D30+Balance!D34)/Balance!E35</f>
        <v>0.666894025263496</v>
      </c>
      <c r="E14" s="328" t="n">
        <f aca="false">(Balance!E30+Balance!E34)/Balance!F35</f>
        <v>0.253923128301206</v>
      </c>
      <c r="F14" s="16"/>
      <c r="G14" s="23"/>
      <c r="H14" s="23"/>
      <c r="I14" s="23"/>
      <c r="J14" s="23"/>
      <c r="K14" s="23"/>
      <c r="L14" s="23"/>
      <c r="M14" s="23"/>
      <c r="N14" s="23"/>
      <c r="O14" s="23"/>
      <c r="P14" s="23"/>
      <c r="Q14" s="17"/>
    </row>
    <row r="15" customFormat="false" ht="15.75" hidden="false" customHeight="true" outlineLevel="0" collapsed="false">
      <c r="A15" s="11"/>
      <c r="B15" s="88" t="s">
        <v>298</v>
      </c>
      <c r="C15" s="329" t="e">
        <f aca="false">Balance!D20/Balance!D34</f>
        <v>#DIV/0!</v>
      </c>
      <c r="D15" s="329" t="e">
        <f aca="false">Balance!E20/Balance!E34</f>
        <v>#DIV/0!</v>
      </c>
      <c r="E15" s="330" t="e">
        <f aca="false">Balance!F20/Balance!F34</f>
        <v>#DIV/0!</v>
      </c>
      <c r="F15" s="16"/>
      <c r="G15" s="23"/>
      <c r="H15" s="23"/>
      <c r="I15" s="23"/>
      <c r="J15" s="23"/>
      <c r="K15" s="23"/>
      <c r="L15" s="23"/>
      <c r="M15" s="23"/>
      <c r="N15" s="23"/>
      <c r="O15" s="23"/>
      <c r="P15" s="23"/>
      <c r="Q15" s="17"/>
    </row>
    <row r="16" customFormat="false" ht="15" hidden="false" customHeight="true" outlineLevel="0" collapsed="false">
      <c r="A16" s="28"/>
      <c r="B16" s="22"/>
      <c r="C16" s="22"/>
      <c r="D16" s="22"/>
      <c r="E16" s="22"/>
      <c r="F16" s="23"/>
      <c r="G16" s="23"/>
      <c r="H16" s="23"/>
      <c r="I16" s="23"/>
      <c r="J16" s="23"/>
      <c r="K16" s="23"/>
      <c r="L16" s="23"/>
      <c r="M16" s="23"/>
      <c r="N16" s="23"/>
      <c r="O16" s="23"/>
      <c r="P16" s="23"/>
      <c r="Q16" s="17"/>
    </row>
    <row r="17" customFormat="false" ht="15" hidden="false" customHeight="true" outlineLevel="0" collapsed="false">
      <c r="A17" s="28"/>
      <c r="B17" s="23"/>
      <c r="C17" s="23"/>
      <c r="D17" s="23"/>
      <c r="E17" s="23"/>
      <c r="F17" s="23"/>
      <c r="G17" s="23"/>
      <c r="H17" s="23"/>
      <c r="I17" s="23"/>
      <c r="J17" s="23"/>
      <c r="K17" s="23"/>
      <c r="L17" s="23"/>
      <c r="M17" s="23"/>
      <c r="N17" s="23"/>
      <c r="O17" s="23"/>
      <c r="P17" s="23"/>
      <c r="Q17" s="17"/>
    </row>
    <row r="18" customFormat="false" ht="15" hidden="false" customHeight="true" outlineLevel="0" collapsed="false">
      <c r="A18" s="28"/>
      <c r="B18" s="23"/>
      <c r="C18" s="23"/>
      <c r="D18" s="23"/>
      <c r="E18" s="23"/>
      <c r="F18" s="23"/>
      <c r="G18" s="23"/>
      <c r="H18" s="23"/>
      <c r="I18" s="23"/>
      <c r="J18" s="23"/>
      <c r="K18" s="23"/>
      <c r="L18" s="23"/>
      <c r="M18" s="23"/>
      <c r="N18" s="23"/>
      <c r="O18" s="23"/>
      <c r="P18" s="23"/>
      <c r="Q18" s="17"/>
    </row>
    <row r="19" customFormat="false" ht="15" hidden="false" customHeight="true" outlineLevel="0" collapsed="false">
      <c r="A19" s="28"/>
      <c r="B19" s="51"/>
      <c r="C19" s="23"/>
      <c r="D19" s="23"/>
      <c r="E19" s="23"/>
      <c r="F19" s="23"/>
      <c r="G19" s="23"/>
      <c r="H19" s="23"/>
      <c r="I19" s="23"/>
      <c r="J19" s="23"/>
      <c r="K19" s="23"/>
      <c r="L19" s="23"/>
      <c r="M19" s="23"/>
      <c r="N19" s="23"/>
      <c r="O19" s="23"/>
      <c r="P19" s="23"/>
      <c r="Q19" s="17"/>
    </row>
    <row r="20" customFormat="false" ht="15" hidden="false" customHeight="true" outlineLevel="0" collapsed="false">
      <c r="A20" s="11"/>
      <c r="B20" s="299" t="s">
        <v>299</v>
      </c>
      <c r="C20" s="28"/>
      <c r="D20" s="23"/>
      <c r="E20" s="23"/>
      <c r="F20" s="23"/>
      <c r="G20" s="23"/>
      <c r="H20" s="23"/>
      <c r="I20" s="23"/>
      <c r="J20" s="23"/>
      <c r="K20" s="23"/>
      <c r="L20" s="23"/>
      <c r="M20" s="23"/>
      <c r="N20" s="23"/>
      <c r="O20" s="23"/>
      <c r="P20" s="23"/>
      <c r="Q20" s="17"/>
    </row>
    <row r="21" customFormat="false" ht="15.75" hidden="false" customHeight="true" outlineLevel="0" collapsed="false">
      <c r="A21" s="28"/>
      <c r="B21" s="53"/>
      <c r="C21" s="38"/>
      <c r="D21" s="38"/>
      <c r="E21" s="38"/>
      <c r="F21" s="23"/>
      <c r="G21" s="23"/>
      <c r="H21" s="23"/>
      <c r="I21" s="23"/>
      <c r="J21" s="23"/>
      <c r="K21" s="23"/>
      <c r="L21" s="23"/>
      <c r="M21" s="23"/>
      <c r="N21" s="23"/>
      <c r="O21" s="23"/>
      <c r="P21" s="23"/>
      <c r="Q21" s="17"/>
    </row>
    <row r="22" customFormat="false" ht="15" hidden="false" customHeight="true" outlineLevel="0" collapsed="false">
      <c r="A22" s="11"/>
      <c r="B22" s="275"/>
      <c r="C22" s="276" t="s">
        <v>38</v>
      </c>
      <c r="D22" s="276" t="s">
        <v>39</v>
      </c>
      <c r="E22" s="277" t="s">
        <v>40</v>
      </c>
      <c r="F22" s="16"/>
      <c r="G22" s="23"/>
      <c r="H22" s="23"/>
      <c r="I22" s="23"/>
      <c r="J22" s="23"/>
      <c r="K22" s="23"/>
      <c r="L22" s="23"/>
      <c r="M22" s="23"/>
      <c r="N22" s="23"/>
      <c r="O22" s="23"/>
      <c r="P22" s="23"/>
      <c r="Q22" s="17"/>
    </row>
    <row r="23" customFormat="false" ht="15" hidden="false" customHeight="true" outlineLevel="0" collapsed="false">
      <c r="A23" s="11"/>
      <c r="B23" s="109" t="s">
        <v>300</v>
      </c>
      <c r="C23" s="331" t="n">
        <f aca="false">Resultados!C29/Balance!D21</f>
        <v>-1.03435633929583</v>
      </c>
      <c r="D23" s="331" t="n">
        <f aca="false">Resultados!D29/Balance!E21</f>
        <v>0.97931398837041</v>
      </c>
      <c r="E23" s="332" t="n">
        <f aca="false">Resultados!E29/Balance!F21</f>
        <v>0.794946793050551</v>
      </c>
      <c r="F23" s="16"/>
      <c r="G23" s="23"/>
      <c r="H23" s="23"/>
      <c r="I23" s="23"/>
      <c r="J23" s="23"/>
      <c r="K23" s="23"/>
      <c r="L23" s="23"/>
      <c r="M23" s="23"/>
      <c r="N23" s="23"/>
      <c r="O23" s="23"/>
      <c r="P23" s="23"/>
      <c r="Q23" s="17"/>
    </row>
    <row r="24" customFormat="false" ht="15" hidden="false" customHeight="true" outlineLevel="0" collapsed="false">
      <c r="A24" s="11"/>
      <c r="B24" s="73" t="s">
        <v>301</v>
      </c>
      <c r="C24" s="327" t="n">
        <f aca="false">Balance!D20-Balance!D34</f>
        <v>1359.24948327195</v>
      </c>
      <c r="D24" s="327" t="n">
        <f aca="false">Balance!E20-Balance!E34</f>
        <v>3529.62284217912</v>
      </c>
      <c r="E24" s="328" t="n">
        <f aca="false">Balance!F20-Balance!F34</f>
        <v>7447.79588706663</v>
      </c>
      <c r="F24" s="16"/>
      <c r="G24" s="23"/>
      <c r="H24" s="23"/>
      <c r="I24" s="23"/>
      <c r="J24" s="23"/>
      <c r="K24" s="23"/>
      <c r="L24" s="23"/>
      <c r="M24" s="23"/>
      <c r="N24" s="23"/>
      <c r="O24" s="23"/>
      <c r="P24" s="23"/>
      <c r="Q24" s="17"/>
    </row>
    <row r="25" customFormat="false" ht="15" hidden="false" customHeight="true" outlineLevel="0" collapsed="false">
      <c r="A25" s="11"/>
      <c r="B25" s="73" t="s">
        <v>302</v>
      </c>
      <c r="C25" s="333" t="n">
        <f aca="false">Resultados!C29/Resultados!C10</f>
        <v>-0.0754626243822441</v>
      </c>
      <c r="D25" s="333" t="n">
        <f aca="false">Resultados!D29/Resultados!D10</f>
        <v>0.146126647768826</v>
      </c>
      <c r="E25" s="334" t="n">
        <f aca="false">Resultados!E29/Resultados!E10</f>
        <v>0.218630948685164</v>
      </c>
      <c r="F25" s="16"/>
      <c r="G25" s="23"/>
      <c r="H25" s="23"/>
      <c r="I25" s="23"/>
      <c r="J25" s="23"/>
      <c r="K25" s="23"/>
      <c r="L25" s="23"/>
      <c r="M25" s="23"/>
      <c r="N25" s="23"/>
      <c r="O25" s="23"/>
      <c r="P25" s="23"/>
      <c r="Q25" s="17"/>
    </row>
    <row r="26" customFormat="false" ht="15.75" hidden="false" customHeight="true" outlineLevel="0" collapsed="false">
      <c r="A26" s="11"/>
      <c r="B26" s="88" t="s">
        <v>303</v>
      </c>
      <c r="C26" s="329" t="n">
        <f aca="false">Resultados!C10/Balance!D21</f>
        <v>13.7068694305735</v>
      </c>
      <c r="D26" s="329" t="n">
        <f aca="false">Resultados!D10/Balance!E21</f>
        <v>6.70181656339436</v>
      </c>
      <c r="E26" s="330" t="n">
        <f aca="false">Resultados!E10/Balance!F21</f>
        <v>3.63602133106645</v>
      </c>
      <c r="F26" s="16"/>
      <c r="G26" s="23"/>
      <c r="H26" s="23"/>
      <c r="I26" s="23"/>
      <c r="J26" s="23"/>
      <c r="K26" s="23"/>
      <c r="L26" s="23"/>
      <c r="M26" s="23"/>
      <c r="N26" s="23"/>
      <c r="O26" s="23"/>
      <c r="P26" s="23"/>
      <c r="Q26" s="17"/>
    </row>
    <row r="27" customFormat="false" ht="15" hidden="false" customHeight="true" outlineLevel="0" collapsed="false">
      <c r="A27" s="28"/>
      <c r="B27" s="22"/>
      <c r="C27" s="22"/>
      <c r="D27" s="22"/>
      <c r="E27" s="22"/>
      <c r="F27" s="23"/>
      <c r="G27" s="23"/>
      <c r="H27" s="23"/>
      <c r="I27" s="23"/>
      <c r="J27" s="23"/>
      <c r="K27" s="23"/>
      <c r="L27" s="23"/>
      <c r="M27" s="23"/>
      <c r="N27" s="23"/>
      <c r="O27" s="23"/>
      <c r="P27" s="23"/>
      <c r="Q27" s="17"/>
    </row>
    <row r="28" customFormat="false" ht="15" hidden="false" customHeight="true" outlineLevel="0" collapsed="false">
      <c r="A28" s="28"/>
      <c r="B28" s="23"/>
      <c r="C28" s="23"/>
      <c r="D28" s="23"/>
      <c r="E28" s="23"/>
      <c r="F28" s="23"/>
      <c r="G28" s="23"/>
      <c r="H28" s="23"/>
      <c r="I28" s="23"/>
      <c r="J28" s="23"/>
      <c r="K28" s="23"/>
      <c r="L28" s="23"/>
      <c r="M28" s="23"/>
      <c r="N28" s="23"/>
      <c r="O28" s="23"/>
      <c r="P28" s="23"/>
      <c r="Q28" s="17"/>
    </row>
    <row r="29" customFormat="false" ht="15" hidden="false" customHeight="true" outlineLevel="0" collapsed="false">
      <c r="A29" s="28"/>
      <c r="B29" s="23"/>
      <c r="C29" s="23"/>
      <c r="D29" s="23"/>
      <c r="E29" s="23"/>
      <c r="F29" s="23"/>
      <c r="G29" s="23"/>
      <c r="H29" s="23"/>
      <c r="I29" s="23"/>
      <c r="J29" s="23"/>
      <c r="K29" s="23"/>
      <c r="L29" s="23"/>
      <c r="M29" s="23"/>
      <c r="N29" s="23"/>
      <c r="O29" s="23"/>
      <c r="P29" s="23"/>
      <c r="Q29" s="17"/>
    </row>
    <row r="30" customFormat="false" ht="15" hidden="false" customHeight="true" outlineLevel="0" collapsed="false">
      <c r="A30" s="28"/>
      <c r="B30" s="23"/>
      <c r="C30" s="23"/>
      <c r="D30" s="23"/>
      <c r="E30" s="23"/>
      <c r="F30" s="23"/>
      <c r="G30" s="23"/>
      <c r="H30" s="23"/>
      <c r="I30" s="23"/>
      <c r="J30" s="23"/>
      <c r="K30" s="23"/>
      <c r="L30" s="23"/>
      <c r="M30" s="23"/>
      <c r="N30" s="23"/>
      <c r="O30" s="23"/>
      <c r="P30" s="23"/>
      <c r="Q30" s="17"/>
    </row>
    <row r="31" customFormat="false" ht="15" hidden="false" customHeight="true" outlineLevel="0" collapsed="false">
      <c r="A31" s="49"/>
      <c r="B31" s="51"/>
      <c r="C31" s="51"/>
      <c r="D31" s="51"/>
      <c r="E31" s="51"/>
      <c r="F31" s="51"/>
      <c r="G31" s="51"/>
      <c r="H31" s="51"/>
      <c r="I31" s="51"/>
      <c r="J31" s="51"/>
      <c r="K31" s="51"/>
      <c r="L31" s="51"/>
      <c r="M31" s="51"/>
      <c r="N31" s="51"/>
      <c r="O31" s="51"/>
      <c r="P31" s="51"/>
      <c r="Q31" s="52"/>
    </row>
  </sheetData>
  <mergeCells count="3">
    <mergeCell ref="D3:H3"/>
    <mergeCell ref="D5:H5"/>
    <mergeCell ref="D6:H6"/>
  </mergeCells>
  <printOptions headings="false" gridLines="false" gridLinesSet="true" horizontalCentered="false" verticalCentered="false"/>
  <pageMargins left="0.5" right="0.4"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H20" activeCellId="0" sqref="H20"/>
    </sheetView>
  </sheetViews>
  <sheetFormatPr defaultColWidth="10.859375" defaultRowHeight="15" zeroHeight="false" outlineLevelRow="0" outlineLevelCol="0"/>
  <cols>
    <col collapsed="false" customWidth="true" hidden="false" outlineLevel="0" max="1" min="1" style="5" width="11.5"/>
    <col collapsed="false" customWidth="true" hidden="false" outlineLevel="0" max="2" min="2" style="5" width="22.5"/>
    <col collapsed="false" customWidth="true" hidden="false" outlineLevel="0" max="14" min="3" style="5" width="11.5"/>
    <col collapsed="false" customWidth="false" hidden="false" outlineLevel="0" max="16384" min="15" style="5" width="10.85"/>
  </cols>
  <sheetData>
    <row r="1" customFormat="false" ht="15.75" hidden="false" customHeight="true" outlineLevel="0" collapsed="false">
      <c r="A1" s="6"/>
      <c r="B1" s="7"/>
      <c r="C1" s="7"/>
      <c r="D1" s="8"/>
      <c r="E1" s="7"/>
      <c r="F1" s="7"/>
      <c r="G1" s="7"/>
      <c r="H1" s="7"/>
      <c r="I1" s="7"/>
      <c r="J1" s="7"/>
      <c r="K1" s="7"/>
      <c r="L1" s="7"/>
      <c r="M1" s="9"/>
      <c r="N1" s="10"/>
    </row>
    <row r="2" customFormat="false" ht="15.75" hidden="false" customHeight="true" outlineLevel="0" collapsed="false">
      <c r="A2" s="11"/>
      <c r="B2" s="12"/>
      <c r="C2" s="13"/>
      <c r="D2" s="14"/>
      <c r="E2" s="15" t="s">
        <v>17</v>
      </c>
      <c r="F2" s="15"/>
      <c r="G2" s="15"/>
      <c r="H2" s="15"/>
      <c r="I2" s="15"/>
      <c r="J2" s="15"/>
      <c r="K2" s="15"/>
      <c r="L2" s="15"/>
      <c r="M2" s="16"/>
      <c r="N2" s="17"/>
    </row>
    <row r="3" customFormat="false" ht="15.75" hidden="false" customHeight="true" outlineLevel="0" collapsed="false">
      <c r="A3" s="11"/>
      <c r="B3" s="18"/>
      <c r="C3" s="19"/>
      <c r="D3" s="14"/>
      <c r="E3" s="20" t="s">
        <v>18</v>
      </c>
      <c r="F3" s="20"/>
      <c r="G3" s="20"/>
      <c r="H3" s="20"/>
      <c r="I3" s="20"/>
      <c r="J3" s="20"/>
      <c r="K3" s="20"/>
      <c r="L3" s="20"/>
      <c r="M3" s="16"/>
      <c r="N3" s="17"/>
    </row>
    <row r="4" customFormat="false" ht="16.5" hidden="false" customHeight="true" outlineLevel="0" collapsed="false">
      <c r="A4" s="11"/>
      <c r="B4" s="18"/>
      <c r="C4" s="19"/>
      <c r="D4" s="14"/>
      <c r="E4" s="21"/>
      <c r="F4" s="21"/>
      <c r="G4" s="21"/>
      <c r="H4" s="21"/>
      <c r="I4" s="21"/>
      <c r="J4" s="21"/>
      <c r="K4" s="21"/>
      <c r="L4" s="21"/>
      <c r="M4" s="16"/>
      <c r="N4" s="17"/>
    </row>
    <row r="5" customFormat="false" ht="15" hidden="false" customHeight="true" outlineLevel="0" collapsed="false">
      <c r="A5" s="11"/>
      <c r="B5" s="18"/>
      <c r="C5" s="19"/>
      <c r="D5" s="18"/>
      <c r="E5" s="22"/>
      <c r="F5" s="22"/>
      <c r="G5" s="22"/>
      <c r="H5" s="22"/>
      <c r="I5" s="22"/>
      <c r="J5" s="22"/>
      <c r="K5" s="22"/>
      <c r="L5" s="22"/>
      <c r="M5" s="23"/>
      <c r="N5" s="17"/>
    </row>
    <row r="6" customFormat="false" ht="15" hidden="false" customHeight="true" outlineLevel="0" collapsed="false">
      <c r="A6" s="11"/>
      <c r="B6" s="18"/>
      <c r="C6" s="19"/>
      <c r="D6" s="18"/>
      <c r="E6" s="24"/>
      <c r="F6" s="24"/>
      <c r="G6" s="24"/>
      <c r="H6" s="24"/>
      <c r="I6" s="24"/>
      <c r="J6" s="24"/>
      <c r="K6" s="24"/>
      <c r="L6" s="24"/>
      <c r="M6" s="23"/>
      <c r="N6" s="17"/>
    </row>
    <row r="7" customFormat="false" ht="15" hidden="false" customHeight="true" outlineLevel="0" collapsed="false">
      <c r="A7" s="11"/>
      <c r="B7" s="18"/>
      <c r="C7" s="19"/>
      <c r="D7" s="18"/>
      <c r="E7" s="24"/>
      <c r="F7" s="24"/>
      <c r="G7" s="24"/>
      <c r="H7" s="24"/>
      <c r="I7" s="24"/>
      <c r="J7" s="24"/>
      <c r="K7" s="24"/>
      <c r="L7" s="24"/>
      <c r="M7" s="23"/>
      <c r="N7" s="17"/>
    </row>
    <row r="8" customFormat="false" ht="15.75" hidden="false" customHeight="true" outlineLevel="0" collapsed="false">
      <c r="A8" s="11"/>
      <c r="B8" s="25"/>
      <c r="C8" s="25"/>
      <c r="D8" s="18"/>
      <c r="E8" s="24"/>
      <c r="F8" s="24"/>
      <c r="G8" s="24"/>
      <c r="H8" s="24"/>
      <c r="I8" s="24"/>
      <c r="J8" s="24"/>
      <c r="K8" s="24"/>
      <c r="L8" s="24"/>
      <c r="M8" s="23"/>
      <c r="N8" s="17"/>
    </row>
    <row r="9" customFormat="false" ht="16.5" hidden="false" customHeight="true" outlineLevel="0" collapsed="false">
      <c r="A9" s="11"/>
      <c r="B9" s="26"/>
      <c r="C9" s="27"/>
      <c r="D9" s="18"/>
      <c r="E9" s="24"/>
      <c r="F9" s="24"/>
      <c r="G9" s="24"/>
      <c r="H9" s="24"/>
      <c r="I9" s="24"/>
      <c r="J9" s="24"/>
      <c r="K9" s="24"/>
      <c r="L9" s="24"/>
      <c r="M9" s="23"/>
      <c r="N9" s="17"/>
    </row>
    <row r="10" customFormat="false" ht="15.75" hidden="false" customHeight="true" outlineLevel="0" collapsed="false">
      <c r="A10" s="28"/>
      <c r="B10" s="29"/>
      <c r="C10" s="30"/>
      <c r="D10" s="24"/>
      <c r="E10" s="24"/>
      <c r="F10" s="24"/>
      <c r="G10" s="24"/>
      <c r="H10" s="24"/>
      <c r="I10" s="24"/>
      <c r="J10" s="24"/>
      <c r="K10" s="24"/>
      <c r="L10" s="24"/>
      <c r="M10" s="23"/>
      <c r="N10" s="17"/>
    </row>
    <row r="11" customFormat="false" ht="19.5" hidden="false" customHeight="true" outlineLevel="0" collapsed="false">
      <c r="A11" s="28"/>
      <c r="B11" s="31" t="s">
        <v>19</v>
      </c>
      <c r="C11" s="32"/>
      <c r="D11" s="24"/>
      <c r="E11" s="24"/>
      <c r="F11" s="24"/>
      <c r="G11" s="24"/>
      <c r="H11" s="24"/>
      <c r="I11" s="24"/>
      <c r="J11" s="24"/>
      <c r="K11" s="24"/>
      <c r="L11" s="24"/>
      <c r="M11" s="23"/>
      <c r="N11" s="17"/>
    </row>
    <row r="12" customFormat="false" ht="16.5" hidden="false" customHeight="true" outlineLevel="0" collapsed="false">
      <c r="A12" s="11"/>
      <c r="B12" s="33" t="s">
        <v>20</v>
      </c>
      <c r="C12" s="33"/>
      <c r="D12" s="18"/>
      <c r="E12" s="34"/>
      <c r="F12" s="24"/>
      <c r="G12" s="24"/>
      <c r="H12" s="24"/>
      <c r="I12" s="24"/>
      <c r="J12" s="24"/>
      <c r="K12" s="24"/>
      <c r="L12" s="24"/>
      <c r="M12" s="23"/>
      <c r="N12" s="17"/>
    </row>
    <row r="13" customFormat="false" ht="15.75" hidden="false" customHeight="true" outlineLevel="0" collapsed="false">
      <c r="A13" s="28"/>
      <c r="B13" s="35" t="s">
        <v>6</v>
      </c>
      <c r="C13" s="30"/>
      <c r="D13" s="24"/>
      <c r="E13" s="36"/>
      <c r="F13" s="24"/>
      <c r="G13" s="24"/>
      <c r="H13" s="24"/>
      <c r="I13" s="24"/>
      <c r="J13" s="24"/>
      <c r="K13" s="24"/>
      <c r="L13" s="24"/>
      <c r="M13" s="23"/>
      <c r="N13" s="17"/>
    </row>
    <row r="14" customFormat="false" ht="15.75" hidden="false" customHeight="true" outlineLevel="0" collapsed="false">
      <c r="A14" s="28"/>
      <c r="B14" s="37" t="s">
        <v>7</v>
      </c>
      <c r="C14" s="24"/>
      <c r="D14" s="24"/>
      <c r="E14" s="24"/>
      <c r="F14" s="24"/>
      <c r="G14" s="24"/>
      <c r="H14" s="24"/>
      <c r="I14" s="24"/>
      <c r="J14" s="24"/>
      <c r="K14" s="24"/>
      <c r="L14" s="24"/>
      <c r="M14" s="23"/>
      <c r="N14" s="17"/>
    </row>
    <row r="15" customFormat="false" ht="15.75" hidden="false" customHeight="true" outlineLevel="0" collapsed="false">
      <c r="A15" s="28"/>
      <c r="B15" s="37" t="s">
        <v>8</v>
      </c>
      <c r="C15" s="24"/>
      <c r="D15" s="24"/>
      <c r="E15" s="24"/>
      <c r="F15" s="24"/>
      <c r="G15" s="24"/>
      <c r="H15" s="24"/>
      <c r="I15" s="24"/>
      <c r="J15" s="24"/>
      <c r="K15" s="24"/>
      <c r="L15" s="24"/>
      <c r="M15" s="23"/>
      <c r="N15" s="17"/>
    </row>
    <row r="16" customFormat="false" ht="16.5" hidden="false" customHeight="true" outlineLevel="0" collapsed="false">
      <c r="A16" s="28"/>
      <c r="B16" s="37" t="s">
        <v>9</v>
      </c>
      <c r="C16" s="24"/>
      <c r="D16" s="24"/>
      <c r="E16" s="24"/>
      <c r="F16" s="38"/>
      <c r="G16" s="38"/>
      <c r="H16" s="38"/>
      <c r="I16" s="38"/>
      <c r="J16" s="38"/>
      <c r="K16" s="38"/>
      <c r="L16" s="24"/>
      <c r="M16" s="23"/>
      <c r="N16" s="17"/>
    </row>
    <row r="17" customFormat="false" ht="15.75" hidden="false" customHeight="true" outlineLevel="0" collapsed="false">
      <c r="A17" s="28"/>
      <c r="B17" s="37" t="s">
        <v>10</v>
      </c>
      <c r="C17" s="24"/>
      <c r="D17" s="24"/>
      <c r="E17" s="19"/>
      <c r="F17" s="39" t="s">
        <v>21</v>
      </c>
      <c r="G17" s="30"/>
      <c r="H17" s="30"/>
      <c r="I17" s="30"/>
      <c r="J17" s="30"/>
      <c r="K17" s="13"/>
      <c r="L17" s="16"/>
      <c r="M17" s="23"/>
      <c r="N17" s="17"/>
    </row>
    <row r="18" customFormat="false" ht="16.5" hidden="false" customHeight="true" outlineLevel="0" collapsed="false">
      <c r="A18" s="28"/>
      <c r="B18" s="40" t="s">
        <v>11</v>
      </c>
      <c r="C18" s="32"/>
      <c r="D18" s="24"/>
      <c r="E18" s="19"/>
      <c r="F18" s="41" t="s">
        <v>22</v>
      </c>
      <c r="G18" s="42"/>
      <c r="H18" s="43" t="s">
        <v>23</v>
      </c>
      <c r="I18" s="24"/>
      <c r="J18" s="24"/>
      <c r="K18" s="19"/>
      <c r="L18" s="16"/>
      <c r="M18" s="23"/>
      <c r="N18" s="17"/>
    </row>
    <row r="19" customFormat="false" ht="16.5" hidden="false" customHeight="true" outlineLevel="0" collapsed="false">
      <c r="A19" s="11"/>
      <c r="B19" s="33" t="s">
        <v>24</v>
      </c>
      <c r="C19" s="33"/>
      <c r="D19" s="18"/>
      <c r="E19" s="19"/>
      <c r="F19" s="41" t="s">
        <v>25</v>
      </c>
      <c r="G19" s="42"/>
      <c r="H19" s="43" t="s">
        <v>26</v>
      </c>
      <c r="I19" s="24"/>
      <c r="J19" s="24"/>
      <c r="K19" s="19"/>
      <c r="L19" s="16"/>
      <c r="M19" s="23"/>
      <c r="N19" s="17"/>
    </row>
    <row r="20" customFormat="false" ht="15.75" hidden="false" customHeight="true" outlineLevel="0" collapsed="false">
      <c r="A20" s="28"/>
      <c r="B20" s="35" t="s">
        <v>12</v>
      </c>
      <c r="C20" s="30"/>
      <c r="D20" s="24"/>
      <c r="E20" s="19"/>
      <c r="F20" s="41" t="s">
        <v>27</v>
      </c>
      <c r="G20" s="42"/>
      <c r="H20" s="43" t="s">
        <v>28</v>
      </c>
      <c r="I20" s="24"/>
      <c r="J20" s="24"/>
      <c r="K20" s="19"/>
      <c r="L20" s="16"/>
      <c r="M20" s="23"/>
      <c r="N20" s="17"/>
    </row>
    <row r="21" customFormat="false" ht="15.75" hidden="false" customHeight="true" outlineLevel="0" collapsed="false">
      <c r="A21" s="28"/>
      <c r="B21" s="44" t="s">
        <v>29</v>
      </c>
      <c r="C21" s="24"/>
      <c r="D21" s="24"/>
      <c r="E21" s="19"/>
      <c r="F21" s="41" t="s">
        <v>30</v>
      </c>
      <c r="G21" s="42"/>
      <c r="H21" s="43" t="s">
        <v>31</v>
      </c>
      <c r="I21" s="24"/>
      <c r="J21" s="24"/>
      <c r="K21" s="19"/>
      <c r="L21" s="16"/>
      <c r="M21" s="23"/>
      <c r="N21" s="17"/>
    </row>
    <row r="22" customFormat="false" ht="16.5" hidden="false" customHeight="true" outlineLevel="0" collapsed="false">
      <c r="A22" s="28"/>
      <c r="B22" s="37" t="s">
        <v>15</v>
      </c>
      <c r="C22" s="24"/>
      <c r="D22" s="24"/>
      <c r="E22" s="19"/>
      <c r="F22" s="45" t="s">
        <v>32</v>
      </c>
      <c r="G22" s="46"/>
      <c r="H22" s="47" t="n">
        <v>684080290</v>
      </c>
      <c r="I22" s="32"/>
      <c r="J22" s="32"/>
      <c r="K22" s="27"/>
      <c r="L22" s="16"/>
      <c r="M22" s="23"/>
      <c r="N22" s="17"/>
    </row>
    <row r="23" customFormat="false" ht="15.75" hidden="false" customHeight="true" outlineLevel="0" collapsed="false">
      <c r="A23" s="28"/>
      <c r="B23" s="37" t="s">
        <v>16</v>
      </c>
      <c r="C23" s="24"/>
      <c r="D23" s="24"/>
      <c r="E23" s="19"/>
      <c r="F23" s="39" t="s">
        <v>33</v>
      </c>
      <c r="G23" s="30"/>
      <c r="H23" s="30"/>
      <c r="I23" s="30"/>
      <c r="J23" s="30"/>
      <c r="K23" s="13"/>
      <c r="L23" s="16"/>
      <c r="M23" s="23"/>
      <c r="N23" s="17"/>
    </row>
    <row r="24" customFormat="false" ht="15.75" hidden="false" customHeight="true" outlineLevel="0" collapsed="false">
      <c r="A24" s="28"/>
      <c r="B24" s="24"/>
      <c r="C24" s="24"/>
      <c r="D24" s="24"/>
      <c r="E24" s="19"/>
      <c r="F24" s="45" t="s">
        <v>34</v>
      </c>
      <c r="G24" s="46"/>
      <c r="H24" s="48" t="s">
        <v>35</v>
      </c>
      <c r="I24" s="32"/>
      <c r="J24" s="32"/>
      <c r="K24" s="27"/>
      <c r="L24" s="16"/>
      <c r="M24" s="23"/>
      <c r="N24" s="17"/>
    </row>
    <row r="25" customFormat="false" ht="15" hidden="false" customHeight="true" outlineLevel="0" collapsed="false">
      <c r="A25" s="28"/>
      <c r="B25" s="24"/>
      <c r="C25" s="24"/>
      <c r="D25" s="24"/>
      <c r="E25" s="24"/>
      <c r="F25" s="22"/>
      <c r="G25" s="22"/>
      <c r="H25" s="22"/>
      <c r="I25" s="22"/>
      <c r="J25" s="22"/>
      <c r="K25" s="22"/>
      <c r="L25" s="23"/>
      <c r="M25" s="23"/>
      <c r="N25" s="17"/>
    </row>
    <row r="26" customFormat="false" ht="15" hidden="false" customHeight="true" outlineLevel="0" collapsed="false">
      <c r="A26" s="28"/>
      <c r="B26" s="24"/>
      <c r="C26" s="24"/>
      <c r="D26" s="24"/>
      <c r="E26" s="24"/>
      <c r="F26" s="23"/>
      <c r="G26" s="23"/>
      <c r="H26" s="23"/>
      <c r="I26" s="23"/>
      <c r="J26" s="23"/>
      <c r="K26" s="23"/>
      <c r="L26" s="23"/>
      <c r="M26" s="23"/>
      <c r="N26" s="17"/>
    </row>
    <row r="27" customFormat="false" ht="15" hidden="false" customHeight="true" outlineLevel="0" collapsed="false">
      <c r="A27" s="49"/>
      <c r="B27" s="50"/>
      <c r="C27" s="50"/>
      <c r="D27" s="50"/>
      <c r="E27" s="50"/>
      <c r="F27" s="51"/>
      <c r="G27" s="51"/>
      <c r="H27" s="51"/>
      <c r="I27" s="51"/>
      <c r="J27" s="51"/>
      <c r="K27" s="51"/>
      <c r="L27" s="51"/>
      <c r="M27" s="51"/>
      <c r="N27" s="52"/>
    </row>
  </sheetData>
  <mergeCells count="6">
    <mergeCell ref="E2:L2"/>
    <mergeCell ref="E3:L3"/>
    <mergeCell ref="E4:L4"/>
    <mergeCell ref="B8:C8"/>
    <mergeCell ref="B12:C12"/>
    <mergeCell ref="B19:C19"/>
  </mergeCells>
  <hyperlinks>
    <hyperlink ref="B13" location="'Inversión'!R1C1" display="Inversión"/>
    <hyperlink ref="B14" location="'Financiación'!R1C1" display="Financiación"/>
    <hyperlink ref="B15" location="'Costes Fijos'!R1C1" display="Costes Fijos"/>
    <hyperlink ref="B16" location="'Costes Marketing'!R1C1" display="Costes Marketing"/>
    <hyperlink ref="B17" location="'Ventas'!R1C1" display="Ventas"/>
    <hyperlink ref="B18" location="'Costes variables'!R1C1" display="Costes variables"/>
    <hyperlink ref="B20" location="'Resultados'!R1C1" display="Resultados"/>
    <hyperlink ref="B22" location="'Balance'!R1C1" display="Balance"/>
    <hyperlink ref="B23" location="'Ratios'!R1C1" display="Ratios"/>
  </hyperlinks>
  <printOptions headings="false" gridLines="false" gridLinesSet="true" horizontalCentered="false" verticalCentered="false"/>
  <pageMargins left="0.708333333333333" right="0.340277777777778" top="0.747916666666667" bottom="0.748611111111111" header="0.511811023622047" footer="0.315277777777778"/>
  <pageSetup paperSize="1" scale="95"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34"/>
  <sheetViews>
    <sheetView showFormulas="false" showGridLines="false" showRowColHeaders="true" showZeros="true" rightToLeft="false" tabSelected="false" showOutlineSymbols="true" defaultGridColor="true" view="normal" topLeftCell="A4" colorId="64" zoomScale="90" zoomScaleNormal="90" zoomScalePageLayoutView="100" workbookViewId="0">
      <selection pane="topLeft" activeCell="C20" activeCellId="0" sqref="C20"/>
    </sheetView>
  </sheetViews>
  <sheetFormatPr defaultColWidth="10.859375" defaultRowHeight="15" zeroHeight="false" outlineLevelRow="0" outlineLevelCol="0"/>
  <cols>
    <col collapsed="false" customWidth="true" hidden="false" outlineLevel="0" max="1" min="1" style="5" width="1.85"/>
    <col collapsed="false" customWidth="true" hidden="false" outlineLevel="0" max="2" min="2" style="5" width="39.85"/>
    <col collapsed="false" customWidth="true" hidden="false" outlineLevel="0" max="3" min="3" style="5" width="14.86"/>
    <col collapsed="false" customWidth="true" hidden="false" outlineLevel="0" max="6" min="4" style="5" width="11.5"/>
    <col collapsed="false" customWidth="true" hidden="false" outlineLevel="0" max="7" min="7" style="5" width="3.35"/>
    <col collapsed="false" customWidth="true" hidden="false" outlineLevel="0" max="9" min="8" style="5" width="11.5"/>
    <col collapsed="false" customWidth="true" hidden="false" outlineLevel="0" max="11" min="10" style="5" width="12.5"/>
    <col collapsed="false" customWidth="false" hidden="false" outlineLevel="0" max="16384" min="12" style="5" width="10.85"/>
  </cols>
  <sheetData>
    <row r="1" customFormat="false" ht="15.75" hidden="false" customHeight="true" outlineLevel="0" collapsed="false">
      <c r="A1" s="6"/>
      <c r="B1" s="53"/>
      <c r="C1" s="9"/>
      <c r="D1" s="53"/>
      <c r="E1" s="53"/>
      <c r="F1" s="53"/>
      <c r="G1" s="53"/>
      <c r="H1" s="53"/>
      <c r="I1" s="9"/>
      <c r="J1" s="9"/>
      <c r="K1" s="10"/>
    </row>
    <row r="2" customFormat="false" ht="18.75" hidden="false" customHeight="true" outlineLevel="0" collapsed="false">
      <c r="A2" s="11"/>
      <c r="B2" s="54"/>
      <c r="C2" s="55"/>
      <c r="D2" s="56" t="s">
        <v>36</v>
      </c>
      <c r="E2" s="56"/>
      <c r="F2" s="56"/>
      <c r="G2" s="56"/>
      <c r="H2" s="56"/>
      <c r="I2" s="16"/>
      <c r="J2" s="23"/>
      <c r="K2" s="17"/>
    </row>
    <row r="3" customFormat="false" ht="15" hidden="false" customHeight="true" outlineLevel="0" collapsed="false">
      <c r="A3" s="11"/>
      <c r="B3" s="55"/>
      <c r="C3" s="16"/>
      <c r="D3" s="22"/>
      <c r="E3" s="22"/>
      <c r="F3" s="22"/>
      <c r="G3" s="22"/>
      <c r="H3" s="22"/>
      <c r="I3" s="23"/>
      <c r="J3" s="23"/>
      <c r="K3" s="17"/>
    </row>
    <row r="4" customFormat="false" ht="15" hidden="false" customHeight="true" outlineLevel="0" collapsed="false">
      <c r="A4" s="11"/>
      <c r="B4" s="55"/>
      <c r="C4" s="16"/>
      <c r="D4" s="23"/>
      <c r="E4" s="23"/>
      <c r="F4" s="23"/>
      <c r="G4" s="23"/>
      <c r="H4" s="23"/>
      <c r="I4" s="23"/>
      <c r="J4" s="23"/>
      <c r="K4" s="17"/>
    </row>
    <row r="5" customFormat="false" ht="15" hidden="false" customHeight="true" outlineLevel="0" collapsed="false">
      <c r="A5" s="11"/>
      <c r="B5" s="55"/>
      <c r="C5" s="16"/>
      <c r="D5" s="23"/>
      <c r="E5" s="23"/>
      <c r="F5" s="23"/>
      <c r="G5" s="23"/>
      <c r="H5" s="23"/>
      <c r="I5" s="23"/>
      <c r="J5" s="23"/>
      <c r="K5" s="17"/>
    </row>
    <row r="6" customFormat="false" ht="15.75" hidden="false" customHeight="true" outlineLevel="0" collapsed="false">
      <c r="A6" s="11"/>
      <c r="B6" s="57"/>
      <c r="C6" s="16"/>
      <c r="D6" s="23"/>
      <c r="E6" s="23"/>
      <c r="F6" s="23"/>
      <c r="G6" s="23"/>
      <c r="H6" s="23"/>
      <c r="I6" s="23"/>
      <c r="J6" s="23"/>
      <c r="K6" s="17"/>
    </row>
    <row r="7" customFormat="false" ht="15.75" hidden="false" customHeight="true" outlineLevel="0" collapsed="false">
      <c r="A7" s="28"/>
      <c r="B7" s="58"/>
      <c r="C7" s="38"/>
      <c r="D7" s="38"/>
      <c r="E7" s="38"/>
      <c r="F7" s="38"/>
      <c r="G7" s="23"/>
      <c r="H7" s="38"/>
      <c r="I7" s="38"/>
      <c r="J7" s="38"/>
      <c r="K7" s="59"/>
    </row>
    <row r="8" customFormat="false" ht="15.75" hidden="false" customHeight="true" outlineLevel="0" collapsed="false">
      <c r="A8" s="11"/>
      <c r="B8" s="60" t="s">
        <v>36</v>
      </c>
      <c r="C8" s="61" t="s">
        <v>37</v>
      </c>
      <c r="D8" s="61" t="s">
        <v>38</v>
      </c>
      <c r="E8" s="61" t="s">
        <v>39</v>
      </c>
      <c r="F8" s="62" t="s">
        <v>40</v>
      </c>
      <c r="G8" s="55"/>
      <c r="H8" s="63" t="s">
        <v>41</v>
      </c>
      <c r="I8" s="63" t="s">
        <v>41</v>
      </c>
      <c r="J8" s="63" t="s">
        <v>41</v>
      </c>
      <c r="K8" s="63" t="s">
        <v>41</v>
      </c>
    </row>
    <row r="9" customFormat="false" ht="15.75" hidden="false" customHeight="true" outlineLevel="0" collapsed="false">
      <c r="A9" s="11"/>
      <c r="B9" s="64" t="s">
        <v>42</v>
      </c>
      <c r="C9" s="65"/>
      <c r="D9" s="65"/>
      <c r="E9" s="65"/>
      <c r="F9" s="66"/>
      <c r="G9" s="55"/>
      <c r="H9" s="67" t="s">
        <v>43</v>
      </c>
      <c r="I9" s="67" t="s">
        <v>44</v>
      </c>
      <c r="J9" s="67" t="s">
        <v>45</v>
      </c>
      <c r="K9" s="67" t="s">
        <v>46</v>
      </c>
    </row>
    <row r="10" customFormat="false" ht="15" hidden="false" customHeight="true" outlineLevel="0" collapsed="false">
      <c r="A10" s="11"/>
      <c r="B10" s="68" t="s">
        <v>47</v>
      </c>
      <c r="C10" s="69"/>
      <c r="D10" s="69"/>
      <c r="E10" s="69"/>
      <c r="F10" s="70"/>
      <c r="G10" s="55"/>
      <c r="H10" s="71" t="n">
        <v>0.03</v>
      </c>
      <c r="I10" s="72" t="n">
        <f aca="false">(C10+D10)*H10</f>
        <v>0</v>
      </c>
      <c r="J10" s="72" t="n">
        <f aca="false">I10+E10*H10</f>
        <v>0</v>
      </c>
      <c r="K10" s="72" t="n">
        <f aca="false">J10+F10*H10</f>
        <v>0</v>
      </c>
    </row>
    <row r="11" customFormat="false" ht="15" hidden="false" customHeight="true" outlineLevel="0" collapsed="false">
      <c r="A11" s="11"/>
      <c r="B11" s="73" t="s">
        <v>48</v>
      </c>
      <c r="C11" s="74"/>
      <c r="D11" s="74"/>
      <c r="E11" s="74"/>
      <c r="F11" s="75"/>
      <c r="G11" s="55"/>
      <c r="H11" s="76" t="n">
        <v>0.1</v>
      </c>
      <c r="I11" s="77" t="n">
        <f aca="false">(C11+D11)*H11</f>
        <v>0</v>
      </c>
      <c r="J11" s="77" t="n">
        <f aca="false">I11+E11*H11</f>
        <v>0</v>
      </c>
      <c r="K11" s="77" t="n">
        <f aca="false">J11+F11*H11</f>
        <v>0</v>
      </c>
    </row>
    <row r="12" customFormat="false" ht="15" hidden="false" customHeight="true" outlineLevel="0" collapsed="false">
      <c r="A12" s="11"/>
      <c r="B12" s="73" t="s">
        <v>49</v>
      </c>
      <c r="C12" s="74"/>
      <c r="D12" s="74"/>
      <c r="E12" s="74"/>
      <c r="F12" s="75"/>
      <c r="G12" s="55"/>
      <c r="H12" s="76" t="n">
        <f aca="false">0.125*100%</f>
        <v>0.125</v>
      </c>
      <c r="I12" s="77" t="n">
        <f aca="false">(C12+D12)*H12</f>
        <v>0</v>
      </c>
      <c r="J12" s="77" t="n">
        <f aca="false">I12+E12*H12</f>
        <v>0</v>
      </c>
      <c r="K12" s="77" t="n">
        <f aca="false">J12+F12*H12</f>
        <v>0</v>
      </c>
    </row>
    <row r="13" customFormat="false" ht="15" hidden="false" customHeight="true" outlineLevel="0" collapsed="false">
      <c r="A13" s="11"/>
      <c r="B13" s="73" t="s">
        <v>50</v>
      </c>
      <c r="C13" s="74"/>
      <c r="D13" s="74"/>
      <c r="E13" s="74"/>
      <c r="F13" s="75"/>
      <c r="G13" s="55"/>
      <c r="H13" s="76" t="n">
        <v>0.2</v>
      </c>
      <c r="I13" s="77" t="n">
        <f aca="false">(C13+D13)*H13</f>
        <v>0</v>
      </c>
      <c r="J13" s="77" t="n">
        <f aca="false">I13+E13*H13</f>
        <v>0</v>
      </c>
      <c r="K13" s="77" t="n">
        <f aca="false">J13+F13*H13</f>
        <v>0</v>
      </c>
    </row>
    <row r="14" customFormat="false" ht="15" hidden="false" customHeight="true" outlineLevel="0" collapsed="false">
      <c r="A14" s="11"/>
      <c r="B14" s="73" t="s">
        <v>51</v>
      </c>
      <c r="C14" s="74"/>
      <c r="D14" s="74"/>
      <c r="E14" s="74"/>
      <c r="F14" s="75"/>
      <c r="G14" s="55"/>
      <c r="H14" s="76" t="n">
        <v>0.1</v>
      </c>
      <c r="I14" s="77" t="n">
        <f aca="false">(C14+D14)*H14</f>
        <v>0</v>
      </c>
      <c r="J14" s="77" t="n">
        <f aca="false">I14+E14*H14</f>
        <v>0</v>
      </c>
      <c r="K14" s="77" t="n">
        <f aca="false">J14+F14*H14</f>
        <v>0</v>
      </c>
    </row>
    <row r="15" customFormat="false" ht="15" hidden="false" customHeight="true" outlineLevel="0" collapsed="false">
      <c r="A15" s="11"/>
      <c r="B15" s="73" t="s">
        <v>52</v>
      </c>
      <c r="C15" s="74"/>
      <c r="D15" s="74"/>
      <c r="E15" s="74"/>
      <c r="F15" s="75"/>
      <c r="G15" s="55"/>
      <c r="H15" s="76" t="n">
        <v>0.1</v>
      </c>
      <c r="I15" s="77" t="n">
        <f aca="false">(C15+D15)*H15</f>
        <v>0</v>
      </c>
      <c r="J15" s="77" t="n">
        <f aca="false">I15+E15*H15</f>
        <v>0</v>
      </c>
      <c r="K15" s="77" t="n">
        <f aca="false">J15+F15*H15</f>
        <v>0</v>
      </c>
    </row>
    <row r="16" customFormat="false" ht="15" hidden="false" customHeight="true" outlineLevel="0" collapsed="false">
      <c r="A16" s="11"/>
      <c r="B16" s="73" t="s">
        <v>53</v>
      </c>
      <c r="C16" s="74"/>
      <c r="D16" s="74"/>
      <c r="E16" s="74"/>
      <c r="F16" s="75"/>
      <c r="G16" s="55"/>
      <c r="H16" s="76" t="n">
        <v>0.25</v>
      </c>
      <c r="I16" s="77" t="n">
        <f aca="false">(C16+D16)*H16</f>
        <v>0</v>
      </c>
      <c r="J16" s="77" t="n">
        <f aca="false">I16+E16*H16</f>
        <v>0</v>
      </c>
      <c r="K16" s="77" t="n">
        <f aca="false">J16+F16*H16</f>
        <v>0</v>
      </c>
    </row>
    <row r="17" customFormat="false" ht="15" hidden="false" customHeight="true" outlineLevel="0" collapsed="false">
      <c r="A17" s="11"/>
      <c r="B17" s="73" t="s">
        <v>54</v>
      </c>
      <c r="C17" s="74"/>
      <c r="D17" s="74"/>
      <c r="E17" s="74"/>
      <c r="F17" s="75"/>
      <c r="G17" s="55"/>
      <c r="H17" s="76" t="n">
        <f aca="false">0.142857142857143*100%</f>
        <v>0.142857142857143</v>
      </c>
      <c r="I17" s="77" t="n">
        <f aca="false">(C17+D17)*H17</f>
        <v>0</v>
      </c>
      <c r="J17" s="77" t="n">
        <f aca="false">I17+E17*H17</f>
        <v>0</v>
      </c>
      <c r="K17" s="77" t="n">
        <f aca="false">J17+F17*H17</f>
        <v>0</v>
      </c>
    </row>
    <row r="18" customFormat="false" ht="15" hidden="false" customHeight="true" outlineLevel="0" collapsed="false">
      <c r="A18" s="11"/>
      <c r="B18" s="78" t="s">
        <v>55</v>
      </c>
      <c r="C18" s="79"/>
      <c r="D18" s="79"/>
      <c r="E18" s="79"/>
      <c r="F18" s="80"/>
      <c r="G18" s="55"/>
      <c r="H18" s="81"/>
      <c r="I18" s="82"/>
      <c r="J18" s="82"/>
      <c r="K18" s="82"/>
    </row>
    <row r="19" customFormat="false" ht="15" hidden="false" customHeight="true" outlineLevel="0" collapsed="false">
      <c r="A19" s="11"/>
      <c r="B19" s="68" t="s">
        <v>56</v>
      </c>
      <c r="C19" s="69"/>
      <c r="D19" s="69"/>
      <c r="E19" s="69"/>
      <c r="F19" s="70"/>
      <c r="G19" s="55"/>
      <c r="H19" s="76" t="n">
        <v>0.2</v>
      </c>
      <c r="I19" s="83" t="n">
        <f aca="false">(C19+D19)*H19</f>
        <v>0</v>
      </c>
      <c r="J19" s="83" t="n">
        <f aca="false">I19+E19*H19</f>
        <v>0</v>
      </c>
      <c r="K19" s="83" t="n">
        <f aca="false">J19+F19*H19</f>
        <v>0</v>
      </c>
    </row>
    <row r="20" customFormat="false" ht="15" hidden="false" customHeight="true" outlineLevel="0" collapsed="false">
      <c r="A20" s="11"/>
      <c r="B20" s="73" t="s">
        <v>57</v>
      </c>
      <c r="C20" s="74" t="n">
        <v>250</v>
      </c>
      <c r="D20" s="74"/>
      <c r="E20" s="74"/>
      <c r="F20" s="75"/>
      <c r="G20" s="55"/>
      <c r="H20" s="76" t="n">
        <v>0.333</v>
      </c>
      <c r="I20" s="77" t="n">
        <f aca="false">(C20+D20)*H20</f>
        <v>83.25</v>
      </c>
      <c r="J20" s="77" t="n">
        <f aca="false">I20+E20*H20</f>
        <v>83.25</v>
      </c>
      <c r="K20" s="77" t="n">
        <f aca="false">J20+F20*H20</f>
        <v>83.25</v>
      </c>
    </row>
    <row r="21" customFormat="false" ht="15" hidden="false" customHeight="true" outlineLevel="0" collapsed="false">
      <c r="A21" s="11"/>
      <c r="B21" s="73" t="s">
        <v>58</v>
      </c>
      <c r="C21" s="74" t="n">
        <v>150</v>
      </c>
      <c r="D21" s="74"/>
      <c r="E21" s="74"/>
      <c r="F21" s="75"/>
      <c r="G21" s="55"/>
      <c r="H21" s="76" t="n">
        <v>0.2</v>
      </c>
      <c r="I21" s="77" t="n">
        <f aca="false">(C21+D21)*H21</f>
        <v>30</v>
      </c>
      <c r="J21" s="77" t="n">
        <f aca="false">I21+E21*H21</f>
        <v>30</v>
      </c>
      <c r="K21" s="77" t="n">
        <f aca="false">J21+F21*H21</f>
        <v>30</v>
      </c>
    </row>
    <row r="22" customFormat="false" ht="15" hidden="false" customHeight="true" outlineLevel="0" collapsed="false">
      <c r="A22" s="11"/>
      <c r="B22" s="73" t="s">
        <v>59</v>
      </c>
      <c r="C22" s="74"/>
      <c r="D22" s="74"/>
      <c r="E22" s="74"/>
      <c r="F22" s="75"/>
      <c r="G22" s="55"/>
      <c r="H22" s="76" t="n">
        <v>0.2</v>
      </c>
      <c r="I22" s="77" t="n">
        <f aca="false">(C22+D22)*H22</f>
        <v>0</v>
      </c>
      <c r="J22" s="77" t="n">
        <f aca="false">I22+E22*H22</f>
        <v>0</v>
      </c>
      <c r="K22" s="77" t="n">
        <f aca="false">J22+F22*H22</f>
        <v>0</v>
      </c>
    </row>
    <row r="23" customFormat="false" ht="15" hidden="false" customHeight="true" outlineLevel="0" collapsed="false">
      <c r="A23" s="11"/>
      <c r="B23" s="73" t="s">
        <v>60</v>
      </c>
      <c r="C23" s="74"/>
      <c r="D23" s="74"/>
      <c r="E23" s="74"/>
      <c r="F23" s="75"/>
      <c r="G23" s="55"/>
      <c r="H23" s="76" t="n">
        <v>0</v>
      </c>
      <c r="I23" s="77" t="n">
        <f aca="false">(C23+D23)*H23</f>
        <v>0</v>
      </c>
      <c r="J23" s="77" t="n">
        <f aca="false">I23+E23*H23</f>
        <v>0</v>
      </c>
      <c r="K23" s="77" t="n">
        <f aca="false">J23+F23*H23</f>
        <v>0</v>
      </c>
    </row>
    <row r="24" customFormat="false" ht="15.75" hidden="false" customHeight="true" outlineLevel="0" collapsed="false">
      <c r="A24" s="11"/>
      <c r="B24" s="78" t="s">
        <v>61</v>
      </c>
      <c r="C24" s="79"/>
      <c r="D24" s="79"/>
      <c r="E24" s="79"/>
      <c r="F24" s="80"/>
      <c r="G24" s="55"/>
      <c r="H24" s="84" t="s">
        <v>62</v>
      </c>
      <c r="I24" s="85" t="n">
        <f aca="false">SUM(I10:I23)</f>
        <v>113.25</v>
      </c>
      <c r="J24" s="85" t="n">
        <f aca="false">SUM(J10:J23)</f>
        <v>113.25</v>
      </c>
      <c r="K24" s="85" t="n">
        <f aca="false">SUM(K10:K23)</f>
        <v>113.25</v>
      </c>
    </row>
    <row r="25" customFormat="false" ht="15" hidden="false" customHeight="true" outlineLevel="0" collapsed="false">
      <c r="A25" s="11"/>
      <c r="B25" s="68" t="s">
        <v>63</v>
      </c>
      <c r="C25" s="69"/>
      <c r="D25" s="69"/>
      <c r="E25" s="69"/>
      <c r="F25" s="70"/>
      <c r="G25" s="16"/>
      <c r="H25" s="22"/>
      <c r="I25" s="86"/>
      <c r="J25" s="22"/>
      <c r="K25" s="87"/>
    </row>
    <row r="26" customFormat="false" ht="15.75" hidden="false" customHeight="true" outlineLevel="0" collapsed="false">
      <c r="A26" s="11"/>
      <c r="B26" s="88" t="s">
        <v>64</v>
      </c>
      <c r="C26" s="89"/>
      <c r="D26" s="89"/>
      <c r="E26" s="89"/>
      <c r="F26" s="90"/>
      <c r="G26" s="16"/>
      <c r="H26" s="23"/>
      <c r="I26" s="23"/>
      <c r="J26" s="23"/>
      <c r="K26" s="17"/>
    </row>
    <row r="27" customFormat="false" ht="15.75" hidden="false" customHeight="true" outlineLevel="0" collapsed="false">
      <c r="A27" s="28"/>
      <c r="B27" s="91"/>
      <c r="C27" s="91"/>
      <c r="D27" s="91"/>
      <c r="E27" s="91"/>
      <c r="F27" s="91"/>
      <c r="G27" s="23"/>
      <c r="H27" s="23"/>
      <c r="I27" s="23"/>
      <c r="J27" s="23"/>
      <c r="K27" s="17"/>
    </row>
    <row r="28" customFormat="false" ht="15.75" hidden="false" customHeight="true" outlineLevel="0" collapsed="false">
      <c r="A28" s="11"/>
      <c r="B28" s="60" t="s">
        <v>65</v>
      </c>
      <c r="C28" s="61" t="s">
        <v>37</v>
      </c>
      <c r="D28" s="61" t="s">
        <v>38</v>
      </c>
      <c r="E28" s="61" t="s">
        <v>39</v>
      </c>
      <c r="F28" s="62" t="s">
        <v>40</v>
      </c>
      <c r="G28" s="16"/>
      <c r="H28" s="23"/>
      <c r="I28" s="23"/>
      <c r="J28" s="23"/>
      <c r="K28" s="17"/>
    </row>
    <row r="29" customFormat="false" ht="15" hidden="false" customHeight="true" outlineLevel="0" collapsed="false">
      <c r="A29" s="11"/>
      <c r="B29" s="64" t="s">
        <v>42</v>
      </c>
      <c r="C29" s="65"/>
      <c r="D29" s="65"/>
      <c r="E29" s="65"/>
      <c r="F29" s="66"/>
      <c r="G29" s="16"/>
      <c r="H29" s="23"/>
      <c r="I29" s="23"/>
      <c r="J29" s="23"/>
      <c r="K29" s="17"/>
    </row>
    <row r="30" customFormat="false" ht="15" hidden="false" customHeight="true" outlineLevel="0" collapsed="false">
      <c r="A30" s="11"/>
      <c r="B30" s="68" t="s">
        <v>66</v>
      </c>
      <c r="C30" s="69" t="n">
        <v>3000</v>
      </c>
      <c r="D30" s="69"/>
      <c r="E30" s="69"/>
      <c r="F30" s="70"/>
      <c r="G30" s="16"/>
      <c r="H30" s="23"/>
      <c r="I30" s="23"/>
      <c r="J30" s="23"/>
      <c r="K30" s="17"/>
    </row>
    <row r="31" customFormat="false" ht="15.75" hidden="false" customHeight="true" outlineLevel="0" collapsed="false">
      <c r="A31" s="11"/>
      <c r="B31" s="88" t="s">
        <v>67</v>
      </c>
      <c r="C31" s="89" t="n">
        <v>200</v>
      </c>
      <c r="D31" s="89"/>
      <c r="E31" s="89"/>
      <c r="F31" s="90"/>
      <c r="G31" s="16"/>
      <c r="H31" s="23"/>
      <c r="I31" s="23"/>
      <c r="J31" s="23"/>
      <c r="K31" s="17"/>
    </row>
    <row r="32" customFormat="false" ht="15.75" hidden="false" customHeight="true" outlineLevel="0" collapsed="false">
      <c r="A32" s="28"/>
      <c r="B32" s="22"/>
      <c r="C32" s="91"/>
      <c r="D32" s="91"/>
      <c r="E32" s="91"/>
      <c r="F32" s="91"/>
      <c r="G32" s="23"/>
      <c r="H32" s="23"/>
      <c r="I32" s="23"/>
      <c r="J32" s="23"/>
      <c r="K32" s="17"/>
    </row>
    <row r="33" customFormat="false" ht="15.75" hidden="false" customHeight="true" outlineLevel="0" collapsed="false">
      <c r="A33" s="28"/>
      <c r="B33" s="92"/>
      <c r="C33" s="93" t="s">
        <v>37</v>
      </c>
      <c r="D33" s="61" t="s">
        <v>38</v>
      </c>
      <c r="E33" s="61" t="s">
        <v>39</v>
      </c>
      <c r="F33" s="62" t="s">
        <v>40</v>
      </c>
      <c r="G33" s="16"/>
      <c r="H33" s="23"/>
      <c r="I33" s="23"/>
      <c r="J33" s="23"/>
      <c r="K33" s="17"/>
    </row>
    <row r="34" customFormat="false" ht="16.5" hidden="false" customHeight="true" outlineLevel="0" collapsed="false">
      <c r="A34" s="94"/>
      <c r="B34" s="95" t="s">
        <v>68</v>
      </c>
      <c r="C34" s="96" t="n">
        <f aca="false">SUM(C10:C26)+C30+C31</f>
        <v>3600</v>
      </c>
      <c r="D34" s="96" t="n">
        <f aca="false">SUM(D10:D26)+D30+D31</f>
        <v>0</v>
      </c>
      <c r="E34" s="96" t="n">
        <f aca="false">SUM(E10:E26)+E30+E31</f>
        <v>0</v>
      </c>
      <c r="F34" s="97" t="n">
        <f aca="false">SUM(F10:F26)+F30+F31</f>
        <v>0</v>
      </c>
      <c r="G34" s="49"/>
      <c r="H34" s="51"/>
      <c r="I34" s="51"/>
      <c r="J34" s="51"/>
      <c r="K34" s="52"/>
    </row>
  </sheetData>
  <mergeCells count="1">
    <mergeCell ref="D2:H2"/>
  </mergeCells>
  <printOptions headings="false" gridLines="false" gridLinesSet="true" horizontalCentered="fals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398"/>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E12" activeCellId="0" sqref="E12"/>
    </sheetView>
  </sheetViews>
  <sheetFormatPr defaultColWidth="10.859375" defaultRowHeight="15" zeroHeight="false" outlineLevelRow="0" outlineLevelCol="0"/>
  <cols>
    <col collapsed="false" customWidth="false" hidden="true" outlineLevel="0" max="1" min="1" style="5" width="10.83"/>
    <col collapsed="false" customWidth="true" hidden="false" outlineLevel="0" max="2" min="2" style="5" width="2"/>
    <col collapsed="false" customWidth="false" hidden="true" outlineLevel="0" max="3" min="3" style="5" width="10.83"/>
    <col collapsed="false" customWidth="true" hidden="false" outlineLevel="0" max="4" min="4" style="5" width="27.5"/>
    <col collapsed="false" customWidth="true" hidden="false" outlineLevel="0" max="5" min="5" style="5" width="13.35"/>
    <col collapsed="false" customWidth="true" hidden="false" outlineLevel="0" max="6" min="6" style="5" width="13.5"/>
    <col collapsed="false" customWidth="true" hidden="false" outlineLevel="0" max="7" min="7" style="5" width="13"/>
    <col collapsed="false" customWidth="true" hidden="false" outlineLevel="0" max="8" min="8" style="5" width="13.5"/>
    <col collapsed="false" customWidth="true" hidden="false" outlineLevel="0" max="10" min="9" style="5" width="11.5"/>
    <col collapsed="false" customWidth="true" hidden="false" outlineLevel="0" max="11" min="11" style="5" width="2.5"/>
    <col collapsed="false" customWidth="false" hidden="true" outlineLevel="0" max="12" min="12" style="5" width="10.83"/>
    <col collapsed="false" customWidth="true" hidden="false" outlineLevel="0" max="13" min="13" style="5" width="28"/>
    <col collapsed="false" customWidth="true" hidden="false" outlineLevel="0" max="18" min="14" style="5" width="11.5"/>
    <col collapsed="false" customWidth="false" hidden="false" outlineLevel="0" max="16384" min="19" style="5" width="10.85"/>
  </cols>
  <sheetData>
    <row r="1" customFormat="false" ht="15.75" hidden="false" customHeight="true" outlineLevel="0" collapsed="false">
      <c r="A1" s="98"/>
      <c r="B1" s="6"/>
      <c r="C1" s="9"/>
      <c r="D1" s="53"/>
      <c r="E1" s="53"/>
      <c r="F1" s="9"/>
      <c r="G1" s="53"/>
      <c r="H1" s="53"/>
      <c r="I1" s="53"/>
      <c r="J1" s="53"/>
      <c r="K1" s="53"/>
      <c r="L1" s="9"/>
      <c r="M1" s="9"/>
      <c r="N1" s="9"/>
      <c r="O1" s="9"/>
      <c r="P1" s="9"/>
      <c r="Q1" s="9"/>
      <c r="R1" s="10"/>
    </row>
    <row r="2" customFormat="false" ht="18.75" hidden="false" customHeight="true" outlineLevel="0" collapsed="false">
      <c r="A2" s="99"/>
      <c r="B2" s="11"/>
      <c r="C2" s="55"/>
      <c r="D2" s="100"/>
      <c r="E2" s="101"/>
      <c r="F2" s="55"/>
      <c r="G2" s="56" t="s">
        <v>69</v>
      </c>
      <c r="H2" s="56"/>
      <c r="I2" s="56"/>
      <c r="J2" s="56"/>
      <c r="K2" s="56"/>
      <c r="L2" s="55"/>
      <c r="M2" s="16"/>
      <c r="N2" s="23"/>
      <c r="O2" s="23"/>
      <c r="P2" s="23"/>
      <c r="Q2" s="23"/>
      <c r="R2" s="17"/>
    </row>
    <row r="3" customFormat="false" ht="15" hidden="false" customHeight="true" outlineLevel="0" collapsed="false">
      <c r="A3" s="99"/>
      <c r="B3" s="11"/>
      <c r="C3" s="55"/>
      <c r="D3" s="16"/>
      <c r="E3" s="102"/>
      <c r="F3" s="16"/>
      <c r="G3" s="22"/>
      <c r="H3" s="22"/>
      <c r="I3" s="22"/>
      <c r="J3" s="22"/>
      <c r="K3" s="22"/>
      <c r="L3" s="23"/>
      <c r="M3" s="23"/>
      <c r="N3" s="23"/>
      <c r="O3" s="23"/>
      <c r="P3" s="23"/>
      <c r="Q3" s="23"/>
      <c r="R3" s="17"/>
    </row>
    <row r="4" customFormat="false" ht="15" hidden="false" customHeight="true" outlineLevel="0" collapsed="false">
      <c r="A4" s="99"/>
      <c r="B4" s="11"/>
      <c r="C4" s="55"/>
      <c r="D4" s="16"/>
      <c r="E4" s="102"/>
      <c r="F4" s="16"/>
      <c r="G4" s="23"/>
      <c r="H4" s="23"/>
      <c r="I4" s="23"/>
      <c r="J4" s="23"/>
      <c r="K4" s="23"/>
      <c r="L4" s="23"/>
      <c r="M4" s="23"/>
      <c r="N4" s="23"/>
      <c r="O4" s="23"/>
      <c r="P4" s="23"/>
      <c r="Q4" s="23"/>
      <c r="R4" s="17"/>
    </row>
    <row r="5" customFormat="false" ht="15" hidden="false" customHeight="true" outlineLevel="0" collapsed="false">
      <c r="A5" s="99"/>
      <c r="B5" s="11"/>
      <c r="C5" s="55"/>
      <c r="D5" s="16"/>
      <c r="E5" s="102"/>
      <c r="F5" s="16"/>
      <c r="G5" s="23"/>
      <c r="H5" s="23"/>
      <c r="I5" s="23"/>
      <c r="J5" s="23"/>
      <c r="K5" s="23"/>
      <c r="L5" s="23"/>
      <c r="M5" s="23"/>
      <c r="N5" s="23"/>
      <c r="O5" s="23"/>
      <c r="P5" s="23"/>
      <c r="Q5" s="23"/>
      <c r="R5" s="17"/>
    </row>
    <row r="6" customFormat="false" ht="15.75" hidden="false" customHeight="true" outlineLevel="0" collapsed="false">
      <c r="A6" s="99"/>
      <c r="B6" s="11"/>
      <c r="C6" s="55"/>
      <c r="D6" s="103"/>
      <c r="E6" s="92"/>
      <c r="F6" s="16"/>
      <c r="G6" s="34"/>
      <c r="H6" s="23"/>
      <c r="I6" s="23"/>
      <c r="J6" s="23"/>
      <c r="K6" s="23"/>
      <c r="L6" s="23"/>
      <c r="M6" s="23"/>
      <c r="N6" s="23"/>
      <c r="O6" s="23"/>
      <c r="P6" s="23"/>
      <c r="Q6" s="23"/>
      <c r="R6" s="17"/>
    </row>
    <row r="7" customFormat="false" ht="15.75" hidden="false" customHeight="true" outlineLevel="0" collapsed="false">
      <c r="A7" s="99"/>
      <c r="B7" s="28"/>
      <c r="C7" s="23"/>
      <c r="D7" s="104"/>
      <c r="E7" s="91"/>
      <c r="F7" s="38"/>
      <c r="G7" s="105"/>
      <c r="H7" s="38"/>
      <c r="I7" s="23"/>
      <c r="J7" s="23"/>
      <c r="K7" s="23"/>
      <c r="L7" s="23"/>
      <c r="M7" s="23"/>
      <c r="N7" s="23"/>
      <c r="O7" s="23"/>
      <c r="P7" s="23"/>
      <c r="Q7" s="23"/>
      <c r="R7" s="17"/>
    </row>
    <row r="8" customFormat="false" ht="15.75" hidden="false" customHeight="true" outlineLevel="0" collapsed="false">
      <c r="A8" s="99"/>
      <c r="B8" s="28"/>
      <c r="C8" s="23"/>
      <c r="D8" s="92"/>
      <c r="E8" s="93" t="s">
        <v>37</v>
      </c>
      <c r="F8" s="61" t="s">
        <v>38</v>
      </c>
      <c r="G8" s="61" t="s">
        <v>39</v>
      </c>
      <c r="H8" s="62" t="s">
        <v>40</v>
      </c>
      <c r="I8" s="16"/>
      <c r="J8" s="23"/>
      <c r="K8" s="23"/>
      <c r="L8" s="23"/>
      <c r="M8" s="23"/>
      <c r="N8" s="23"/>
      <c r="O8" s="23"/>
      <c r="P8" s="23"/>
      <c r="Q8" s="23"/>
      <c r="R8" s="17"/>
    </row>
    <row r="9" customFormat="false" ht="16.5" hidden="false" customHeight="true" outlineLevel="0" collapsed="false">
      <c r="A9" s="99"/>
      <c r="B9" s="11"/>
      <c r="C9" s="55"/>
      <c r="D9" s="33" t="s">
        <v>70</v>
      </c>
      <c r="E9" s="106" t="n">
        <f aca="false">Inversión!C34</f>
        <v>3600</v>
      </c>
      <c r="F9" s="106" t="n">
        <f aca="false">Inversión!D34</f>
        <v>0</v>
      </c>
      <c r="G9" s="106" t="n">
        <f aca="false">Inversión!E34</f>
        <v>0</v>
      </c>
      <c r="H9" s="106" t="n">
        <f aca="false">Inversión!F34</f>
        <v>0</v>
      </c>
      <c r="I9" s="16"/>
      <c r="J9" s="23"/>
      <c r="K9" s="23"/>
      <c r="L9" s="23"/>
      <c r="M9" s="23"/>
      <c r="N9" s="23"/>
      <c r="O9" s="23"/>
      <c r="P9" s="23"/>
      <c r="Q9" s="23"/>
      <c r="R9" s="17"/>
    </row>
    <row r="10" customFormat="false" ht="16.5" hidden="false" customHeight="true" outlineLevel="0" collapsed="false">
      <c r="A10" s="99"/>
      <c r="B10" s="28"/>
      <c r="C10" s="23"/>
      <c r="D10" s="107"/>
      <c r="E10" s="91"/>
      <c r="F10" s="91"/>
      <c r="G10" s="108"/>
      <c r="H10" s="91"/>
      <c r="I10" s="23"/>
      <c r="J10" s="23"/>
      <c r="K10" s="23"/>
      <c r="L10" s="23"/>
      <c r="M10" s="38"/>
      <c r="N10" s="23"/>
      <c r="O10" s="23"/>
      <c r="P10" s="23"/>
      <c r="Q10" s="23"/>
      <c r="R10" s="17"/>
    </row>
    <row r="11" customFormat="false" ht="16.5" hidden="false" customHeight="true" outlineLevel="0" collapsed="false">
      <c r="A11" s="99"/>
      <c r="B11" s="11"/>
      <c r="C11" s="55"/>
      <c r="D11" s="60" t="s">
        <v>71</v>
      </c>
      <c r="E11" s="61" t="s">
        <v>37</v>
      </c>
      <c r="F11" s="61" t="s">
        <v>38</v>
      </c>
      <c r="G11" s="61" t="s">
        <v>39</v>
      </c>
      <c r="H11" s="62" t="s">
        <v>40</v>
      </c>
      <c r="I11" s="16"/>
      <c r="J11" s="23"/>
      <c r="K11" s="102"/>
      <c r="L11" s="55"/>
      <c r="M11" s="33" t="s">
        <v>72</v>
      </c>
      <c r="N11" s="103"/>
      <c r="O11" s="38"/>
      <c r="P11" s="23"/>
      <c r="Q11" s="23"/>
      <c r="R11" s="17"/>
    </row>
    <row r="12" customFormat="false" ht="15" hidden="false" customHeight="true" outlineLevel="0" collapsed="false">
      <c r="A12" s="99"/>
      <c r="B12" s="11"/>
      <c r="C12" s="55"/>
      <c r="D12" s="109" t="s">
        <v>73</v>
      </c>
      <c r="E12" s="110" t="n">
        <v>600</v>
      </c>
      <c r="F12" s="110"/>
      <c r="G12" s="110"/>
      <c r="H12" s="111"/>
      <c r="I12" s="16"/>
      <c r="J12" s="23"/>
      <c r="K12" s="102"/>
      <c r="L12" s="55"/>
      <c r="M12" s="93" t="s">
        <v>74</v>
      </c>
      <c r="N12" s="93"/>
      <c r="O12" s="112" t="n">
        <v>1</v>
      </c>
      <c r="P12" s="16"/>
      <c r="Q12" s="23"/>
      <c r="R12" s="17"/>
    </row>
    <row r="13" customFormat="false" ht="15.75" hidden="false" customHeight="true" outlineLevel="0" collapsed="false">
      <c r="A13" s="99"/>
      <c r="B13" s="11"/>
      <c r="C13" s="55"/>
      <c r="D13" s="73" t="s">
        <v>75</v>
      </c>
      <c r="E13" s="74"/>
      <c r="F13" s="74"/>
      <c r="G13" s="74"/>
      <c r="H13" s="75"/>
      <c r="I13" s="16"/>
      <c r="J13" s="23"/>
      <c r="K13" s="102"/>
      <c r="L13" s="55"/>
      <c r="M13" s="113" t="s">
        <v>76</v>
      </c>
      <c r="N13" s="113"/>
      <c r="O13" s="114"/>
      <c r="P13" s="16"/>
      <c r="Q13" s="23"/>
      <c r="R13" s="17"/>
    </row>
    <row r="14" customFormat="false" ht="15" hidden="false" customHeight="true" outlineLevel="0" collapsed="false">
      <c r="A14" s="99"/>
      <c r="B14" s="11"/>
      <c r="C14" s="55"/>
      <c r="D14" s="73" t="s">
        <v>77</v>
      </c>
      <c r="E14" s="74"/>
      <c r="F14" s="74"/>
      <c r="G14" s="74"/>
      <c r="H14" s="75"/>
      <c r="I14" s="16"/>
      <c r="J14" s="23"/>
      <c r="K14" s="23"/>
      <c r="L14" s="23"/>
      <c r="M14" s="115" t="str">
        <f aca="false">IF((O12+O13)&lt;&gt;100%,"LA SUMA DE AMBOS PORCENTAJES DEBE SER EL 100%","")</f>
        <v/>
      </c>
      <c r="N14" s="23"/>
      <c r="O14" s="22"/>
      <c r="P14" s="23"/>
      <c r="Q14" s="23"/>
      <c r="R14" s="17"/>
    </row>
    <row r="15" customFormat="false" ht="15" hidden="false" customHeight="true" outlineLevel="0" collapsed="false">
      <c r="A15" s="99"/>
      <c r="B15" s="11"/>
      <c r="C15" s="55"/>
      <c r="D15" s="73" t="s">
        <v>78</v>
      </c>
      <c r="E15" s="74" t="n">
        <v>3000</v>
      </c>
      <c r="F15" s="74"/>
      <c r="G15" s="74"/>
      <c r="H15" s="75"/>
      <c r="I15" s="16"/>
      <c r="J15" s="23"/>
      <c r="K15" s="23"/>
      <c r="L15" s="23"/>
      <c r="M15" s="23"/>
      <c r="N15" s="23"/>
      <c r="O15" s="23"/>
      <c r="P15" s="23"/>
      <c r="Q15" s="23"/>
      <c r="R15" s="17"/>
    </row>
    <row r="16" customFormat="false" ht="15" hidden="false" customHeight="true" outlineLevel="0" collapsed="false">
      <c r="A16" s="99"/>
      <c r="B16" s="11"/>
      <c r="C16" s="55"/>
      <c r="D16" s="73" t="s">
        <v>79</v>
      </c>
      <c r="E16" s="74"/>
      <c r="F16" s="74"/>
      <c r="G16" s="74"/>
      <c r="H16" s="75"/>
      <c r="I16" s="16"/>
      <c r="J16" s="23"/>
      <c r="K16" s="23"/>
      <c r="L16" s="23"/>
      <c r="M16" s="23"/>
      <c r="N16" s="23"/>
      <c r="O16" s="23"/>
      <c r="P16" s="23"/>
      <c r="Q16" s="23"/>
      <c r="R16" s="17"/>
    </row>
    <row r="17" customFormat="false" ht="15.75" hidden="false" customHeight="true" outlineLevel="0" collapsed="false">
      <c r="A17" s="99"/>
      <c r="B17" s="11"/>
      <c r="C17" s="55"/>
      <c r="D17" s="88" t="s">
        <v>80</v>
      </c>
      <c r="E17" s="89"/>
      <c r="F17" s="89"/>
      <c r="G17" s="89"/>
      <c r="H17" s="90"/>
      <c r="I17" s="16"/>
      <c r="J17" s="23"/>
      <c r="K17" s="23"/>
      <c r="L17" s="23"/>
      <c r="M17" s="23"/>
      <c r="N17" s="23"/>
      <c r="O17" s="23"/>
      <c r="P17" s="23"/>
      <c r="Q17" s="23"/>
      <c r="R17" s="17"/>
    </row>
    <row r="18" customFormat="false" ht="16.5" hidden="false" customHeight="true" outlineLevel="0" collapsed="false">
      <c r="A18" s="99"/>
      <c r="B18" s="11"/>
      <c r="C18" s="55"/>
      <c r="D18" s="33" t="s">
        <v>81</v>
      </c>
      <c r="E18" s="116" t="n">
        <f aca="false">SUM(E12:E17)</f>
        <v>3600</v>
      </c>
      <c r="F18" s="116" t="n">
        <f aca="false">SUM(F12:F17)</f>
        <v>0</v>
      </c>
      <c r="G18" s="116" t="n">
        <f aca="false">SUM(G12:G17)</f>
        <v>0</v>
      </c>
      <c r="H18" s="116" t="n">
        <f aca="false">SUM(H12:H17)</f>
        <v>0</v>
      </c>
      <c r="I18" s="117" t="str">
        <f aca="false">IF(SUM(E18:H18)&lt;&gt;SUM(E9:H9),"EL TOTAL DE LA FINANCIACION NO COINCIDE CON LA CANTIDAD A FINANCIAR. REVISA TUS CIFRAS","")</f>
        <v/>
      </c>
      <c r="J18" s="23"/>
      <c r="K18" s="23"/>
      <c r="L18" s="23"/>
      <c r="M18" s="23"/>
      <c r="N18" s="23"/>
      <c r="O18" s="23"/>
      <c r="P18" s="23"/>
      <c r="Q18" s="23"/>
      <c r="R18" s="17"/>
    </row>
    <row r="19" customFormat="false" ht="15.75" hidden="false" customHeight="true" outlineLevel="0" collapsed="false">
      <c r="A19" s="99"/>
      <c r="B19" s="28"/>
      <c r="C19" s="23"/>
      <c r="D19" s="91"/>
      <c r="E19" s="91"/>
      <c r="F19" s="91"/>
      <c r="G19" s="91"/>
      <c r="H19" s="91"/>
      <c r="I19" s="23"/>
      <c r="J19" s="23"/>
      <c r="K19" s="23"/>
      <c r="L19" s="23"/>
      <c r="M19" s="38"/>
      <c r="N19" s="38"/>
      <c r="O19" s="38"/>
      <c r="P19" s="38"/>
      <c r="Q19" s="38"/>
      <c r="R19" s="17"/>
    </row>
    <row r="20" customFormat="false" ht="15.75" hidden="false" customHeight="true" outlineLevel="0" collapsed="false">
      <c r="A20" s="99"/>
      <c r="B20" s="11"/>
      <c r="C20" s="55"/>
      <c r="D20" s="100"/>
      <c r="E20" s="118" t="s">
        <v>82</v>
      </c>
      <c r="F20" s="22"/>
      <c r="G20" s="22"/>
      <c r="H20" s="101"/>
      <c r="I20" s="16"/>
      <c r="J20" s="23"/>
      <c r="K20" s="102"/>
      <c r="L20" s="55"/>
      <c r="M20" s="100"/>
      <c r="N20" s="118" t="s">
        <v>82</v>
      </c>
      <c r="O20" s="22"/>
      <c r="P20" s="22"/>
      <c r="Q20" s="101"/>
      <c r="R20" s="119"/>
    </row>
    <row r="21" customFormat="false" ht="15" hidden="false" customHeight="true" outlineLevel="0" collapsed="false">
      <c r="A21" s="99"/>
      <c r="B21" s="11"/>
      <c r="C21" s="55"/>
      <c r="D21" s="16"/>
      <c r="E21" s="23"/>
      <c r="F21" s="23"/>
      <c r="G21" s="23"/>
      <c r="H21" s="102"/>
      <c r="I21" s="16"/>
      <c r="J21" s="23"/>
      <c r="K21" s="102"/>
      <c r="L21" s="55"/>
      <c r="M21" s="16"/>
      <c r="N21" s="23"/>
      <c r="O21" s="23"/>
      <c r="P21" s="23"/>
      <c r="Q21" s="102"/>
      <c r="R21" s="119"/>
    </row>
    <row r="22" customFormat="false" ht="15" hidden="false" customHeight="true" outlineLevel="0" collapsed="false">
      <c r="A22" s="99"/>
      <c r="B22" s="11"/>
      <c r="C22" s="55"/>
      <c r="D22" s="16"/>
      <c r="E22" s="120" t="s">
        <v>83</v>
      </c>
      <c r="F22" s="23"/>
      <c r="G22" s="23"/>
      <c r="H22" s="121" t="n">
        <v>3000</v>
      </c>
      <c r="I22" s="16"/>
      <c r="J22" s="23"/>
      <c r="K22" s="102"/>
      <c r="L22" s="55"/>
      <c r="M22" s="16"/>
      <c r="N22" s="120" t="s">
        <v>83</v>
      </c>
      <c r="O22" s="23"/>
      <c r="P22" s="23"/>
      <c r="Q22" s="121"/>
      <c r="R22" s="119"/>
    </row>
    <row r="23" customFormat="false" ht="15" hidden="false" customHeight="true" outlineLevel="0" collapsed="false">
      <c r="A23" s="99"/>
      <c r="B23" s="11"/>
      <c r="C23" s="55"/>
      <c r="D23" s="16"/>
      <c r="E23" s="122"/>
      <c r="F23" s="23"/>
      <c r="G23" s="23"/>
      <c r="H23" s="102"/>
      <c r="I23" s="16"/>
      <c r="J23" s="23"/>
      <c r="K23" s="102"/>
      <c r="L23" s="55"/>
      <c r="M23" s="16"/>
      <c r="N23" s="122"/>
      <c r="O23" s="23"/>
      <c r="P23" s="23"/>
      <c r="Q23" s="102"/>
      <c r="R23" s="119"/>
    </row>
    <row r="24" customFormat="false" ht="15" hidden="false" customHeight="true" outlineLevel="0" collapsed="false">
      <c r="A24" s="99"/>
      <c r="B24" s="11"/>
      <c r="C24" s="55"/>
      <c r="D24" s="16"/>
      <c r="E24" s="120" t="s">
        <v>84</v>
      </c>
      <c r="F24" s="23"/>
      <c r="G24" s="23"/>
      <c r="H24" s="121" t="n">
        <v>5</v>
      </c>
      <c r="I24" s="16"/>
      <c r="J24" s="23"/>
      <c r="K24" s="102"/>
      <c r="L24" s="55"/>
      <c r="M24" s="16"/>
      <c r="N24" s="120" t="s">
        <v>84</v>
      </c>
      <c r="O24" s="23"/>
      <c r="P24" s="23"/>
      <c r="Q24" s="121"/>
      <c r="R24" s="119"/>
    </row>
    <row r="25" customFormat="false" ht="15" hidden="false" customHeight="true" outlineLevel="0" collapsed="false">
      <c r="A25" s="99"/>
      <c r="B25" s="11"/>
      <c r="C25" s="55"/>
      <c r="D25" s="16"/>
      <c r="E25" s="122"/>
      <c r="F25" s="23"/>
      <c r="G25" s="23"/>
      <c r="H25" s="102"/>
      <c r="I25" s="16"/>
      <c r="J25" s="23"/>
      <c r="K25" s="102"/>
      <c r="L25" s="55"/>
      <c r="M25" s="16"/>
      <c r="N25" s="122"/>
      <c r="O25" s="23"/>
      <c r="P25" s="23"/>
      <c r="Q25" s="102"/>
      <c r="R25" s="119"/>
    </row>
    <row r="26" customFormat="false" ht="15" hidden="false" customHeight="true" outlineLevel="0" collapsed="false">
      <c r="A26" s="99"/>
      <c r="B26" s="11"/>
      <c r="C26" s="55"/>
      <c r="D26" s="16"/>
      <c r="E26" s="120" t="s">
        <v>85</v>
      </c>
      <c r="F26" s="23"/>
      <c r="G26" s="23"/>
      <c r="H26" s="123" t="n">
        <v>0.06</v>
      </c>
      <c r="I26" s="16"/>
      <c r="J26" s="23"/>
      <c r="K26" s="102"/>
      <c r="L26" s="55"/>
      <c r="M26" s="16"/>
      <c r="N26" s="120" t="s">
        <v>85</v>
      </c>
      <c r="O26" s="23"/>
      <c r="P26" s="23"/>
      <c r="Q26" s="123"/>
      <c r="R26" s="119"/>
    </row>
    <row r="27" customFormat="false" ht="15" hidden="false" customHeight="true" outlineLevel="0" collapsed="false">
      <c r="A27" s="99"/>
      <c r="B27" s="11"/>
      <c r="C27" s="55"/>
      <c r="D27" s="16"/>
      <c r="E27" s="122"/>
      <c r="F27" s="23"/>
      <c r="G27" s="23"/>
      <c r="H27" s="102"/>
      <c r="I27" s="16"/>
      <c r="J27" s="23"/>
      <c r="K27" s="102"/>
      <c r="L27" s="55"/>
      <c r="M27" s="16"/>
      <c r="N27" s="122"/>
      <c r="O27" s="23"/>
      <c r="P27" s="23"/>
      <c r="Q27" s="102"/>
      <c r="R27" s="119"/>
    </row>
    <row r="28" customFormat="false" ht="15" hidden="false" customHeight="true" outlineLevel="0" collapsed="false">
      <c r="A28" s="99"/>
      <c r="B28" s="11"/>
      <c r="C28" s="55"/>
      <c r="D28" s="16"/>
      <c r="E28" s="120" t="s">
        <v>86</v>
      </c>
      <c r="F28" s="23"/>
      <c r="G28" s="23"/>
      <c r="H28" s="123" t="n">
        <v>0.01</v>
      </c>
      <c r="I28" s="16"/>
      <c r="J28" s="23"/>
      <c r="K28" s="102"/>
      <c r="L28" s="55"/>
      <c r="M28" s="16"/>
      <c r="N28" s="120" t="s">
        <v>86</v>
      </c>
      <c r="O28" s="23"/>
      <c r="P28" s="23"/>
      <c r="Q28" s="123"/>
      <c r="R28" s="119"/>
    </row>
    <row r="29" customFormat="false" ht="15.75" hidden="false" customHeight="true" outlineLevel="0" collapsed="false">
      <c r="A29" s="99"/>
      <c r="B29" s="11"/>
      <c r="C29" s="55"/>
      <c r="D29" s="103"/>
      <c r="E29" s="38"/>
      <c r="F29" s="38"/>
      <c r="G29" s="38"/>
      <c r="H29" s="92"/>
      <c r="I29" s="16"/>
      <c r="J29" s="23"/>
      <c r="K29" s="102"/>
      <c r="L29" s="55"/>
      <c r="M29" s="103"/>
      <c r="N29" s="38"/>
      <c r="O29" s="38"/>
      <c r="P29" s="38"/>
      <c r="Q29" s="92"/>
      <c r="R29" s="119"/>
    </row>
    <row r="30" customFormat="false" ht="15.75" hidden="false" customHeight="true" outlineLevel="0" collapsed="false">
      <c r="A30" s="99"/>
      <c r="B30" s="28"/>
      <c r="C30" s="23"/>
      <c r="D30" s="91"/>
      <c r="E30" s="91"/>
      <c r="F30" s="91"/>
      <c r="G30" s="91"/>
      <c r="H30" s="22"/>
      <c r="I30" s="23"/>
      <c r="J30" s="23"/>
      <c r="K30" s="23"/>
      <c r="L30" s="23"/>
      <c r="M30" s="91"/>
      <c r="N30" s="91"/>
      <c r="O30" s="91"/>
      <c r="P30" s="91"/>
      <c r="Q30" s="22"/>
      <c r="R30" s="17"/>
    </row>
    <row r="31" customFormat="false" ht="15" hidden="false" customHeight="true" outlineLevel="0" collapsed="false">
      <c r="A31" s="99"/>
      <c r="B31" s="11"/>
      <c r="C31" s="55"/>
      <c r="D31" s="124" t="s">
        <v>87</v>
      </c>
      <c r="E31" s="61" t="s">
        <v>38</v>
      </c>
      <c r="F31" s="61" t="s">
        <v>39</v>
      </c>
      <c r="G31" s="62" t="s">
        <v>40</v>
      </c>
      <c r="H31" s="16"/>
      <c r="I31" s="23"/>
      <c r="J31" s="23"/>
      <c r="K31" s="102"/>
      <c r="L31" s="55"/>
      <c r="M31" s="124" t="s">
        <v>87</v>
      </c>
      <c r="N31" s="61" t="s">
        <v>38</v>
      </c>
      <c r="O31" s="61" t="s">
        <v>39</v>
      </c>
      <c r="P31" s="62" t="s">
        <v>40</v>
      </c>
      <c r="Q31" s="16"/>
      <c r="R31" s="17"/>
    </row>
    <row r="32" customFormat="false" ht="15" hidden="false" customHeight="true" outlineLevel="0" collapsed="false">
      <c r="A32" s="99"/>
      <c r="B32" s="11"/>
      <c r="C32" s="55"/>
      <c r="D32" s="109" t="s">
        <v>88</v>
      </c>
      <c r="E32" s="110" t="n">
        <f aca="false">SUM(F39:F50)</f>
        <v>165.571353325445</v>
      </c>
      <c r="F32" s="110" t="n">
        <f aca="false">SUM(F51:F62)</f>
        <v>132.856855866354</v>
      </c>
      <c r="G32" s="111" t="n">
        <f aca="false">SUM(F63:F74)</f>
        <v>98.1245997877395</v>
      </c>
      <c r="H32" s="16"/>
      <c r="I32" s="23"/>
      <c r="J32" s="23"/>
      <c r="K32" s="102"/>
      <c r="L32" s="55"/>
      <c r="M32" s="109" t="s">
        <v>88</v>
      </c>
      <c r="N32" s="110" t="n">
        <f aca="false">SUM(O39:O50)</f>
        <v>0</v>
      </c>
      <c r="O32" s="110" t="n">
        <f aca="false">SUM(O51:O62)</f>
        <v>0</v>
      </c>
      <c r="P32" s="111" t="n">
        <f aca="false">SUM(O63:O74)</f>
        <v>0</v>
      </c>
      <c r="Q32" s="16"/>
      <c r="R32" s="17"/>
    </row>
    <row r="33" customFormat="false" ht="15" hidden="false" customHeight="true" outlineLevel="0" collapsed="false">
      <c r="A33" s="99"/>
      <c r="B33" s="11"/>
      <c r="C33" s="55"/>
      <c r="D33" s="73" t="s">
        <v>89</v>
      </c>
      <c r="E33" s="74" t="n">
        <f aca="false">SUM(G39:G50)</f>
        <v>530.409501733973</v>
      </c>
      <c r="F33" s="74" t="n">
        <f aca="false">SUM(G51:G62)</f>
        <v>563.123999193064</v>
      </c>
      <c r="G33" s="75" t="n">
        <f aca="false">SUM(G63:G74)</f>
        <v>597.856255271678</v>
      </c>
      <c r="H33" s="16"/>
      <c r="I33" s="23"/>
      <c r="J33" s="23"/>
      <c r="K33" s="102"/>
      <c r="L33" s="55"/>
      <c r="M33" s="73" t="s">
        <v>89</v>
      </c>
      <c r="N33" s="74" t="n">
        <f aca="false">SUM(P39:P50)</f>
        <v>0</v>
      </c>
      <c r="O33" s="74" t="n">
        <f aca="false">SUM(P51:P62)</f>
        <v>0</v>
      </c>
      <c r="P33" s="75" t="n">
        <f aca="false">SUM(P63:P74)</f>
        <v>0</v>
      </c>
      <c r="Q33" s="16"/>
      <c r="R33" s="17"/>
    </row>
    <row r="34" customFormat="false" ht="15.75" hidden="false" customHeight="true" outlineLevel="0" collapsed="false">
      <c r="A34" s="99"/>
      <c r="B34" s="11"/>
      <c r="C34" s="55"/>
      <c r="D34" s="88" t="s">
        <v>90</v>
      </c>
      <c r="E34" s="89" t="n">
        <f aca="false">E32+E33</f>
        <v>695.980855059418</v>
      </c>
      <c r="F34" s="89" t="n">
        <f aca="false">F32+F33</f>
        <v>695.980855059418</v>
      </c>
      <c r="G34" s="90" t="n">
        <f aca="false">G32+G33</f>
        <v>695.980855059418</v>
      </c>
      <c r="H34" s="16"/>
      <c r="I34" s="23"/>
      <c r="J34" s="23"/>
      <c r="K34" s="102"/>
      <c r="L34" s="55"/>
      <c r="M34" s="88" t="s">
        <v>90</v>
      </c>
      <c r="N34" s="89" t="n">
        <f aca="false">N32+N33</f>
        <v>0</v>
      </c>
      <c r="O34" s="89" t="n">
        <f aca="false">O32+O33</f>
        <v>0</v>
      </c>
      <c r="P34" s="90" t="n">
        <f aca="false">P32+P33</f>
        <v>0</v>
      </c>
      <c r="Q34" s="16"/>
      <c r="R34" s="17"/>
    </row>
    <row r="35" customFormat="false" ht="15.75" hidden="false" customHeight="true" outlineLevel="0" collapsed="false">
      <c r="A35" s="99"/>
      <c r="B35" s="11"/>
      <c r="C35" s="55"/>
      <c r="D35" s="125" t="s">
        <v>91</v>
      </c>
      <c r="E35" s="126" t="n">
        <f aca="false">H22*H28</f>
        <v>30</v>
      </c>
      <c r="F35" s="127"/>
      <c r="G35" s="22"/>
      <c r="H35" s="23"/>
      <c r="I35" s="23"/>
      <c r="J35" s="23"/>
      <c r="K35" s="102"/>
      <c r="L35" s="55"/>
      <c r="M35" s="125" t="s">
        <v>91</v>
      </c>
      <c r="N35" s="126" t="n">
        <f aca="false">Q22*Q28</f>
        <v>0</v>
      </c>
      <c r="O35" s="127"/>
      <c r="P35" s="22"/>
      <c r="Q35" s="23"/>
      <c r="R35" s="17"/>
    </row>
    <row r="36" customFormat="false" ht="15" hidden="false" customHeight="true" outlineLevel="0" collapsed="false">
      <c r="A36" s="99"/>
      <c r="B36" s="28"/>
      <c r="C36" s="23"/>
      <c r="D36" s="128"/>
      <c r="E36" s="128"/>
      <c r="F36" s="51"/>
      <c r="G36" s="51"/>
      <c r="H36" s="51"/>
      <c r="I36" s="51"/>
      <c r="J36" s="23"/>
      <c r="K36" s="23"/>
      <c r="L36" s="23"/>
      <c r="M36" s="128"/>
      <c r="N36" s="128"/>
      <c r="O36" s="51"/>
      <c r="P36" s="51"/>
      <c r="Q36" s="51"/>
      <c r="R36" s="52"/>
    </row>
    <row r="37" customFormat="false" ht="15.75" hidden="false" customHeight="true" outlineLevel="0" collapsed="false">
      <c r="A37" s="99"/>
      <c r="B37" s="99"/>
      <c r="C37" s="99"/>
      <c r="D37" s="129"/>
      <c r="E37" s="130" t="s">
        <v>92</v>
      </c>
      <c r="F37" s="131"/>
      <c r="G37" s="131"/>
      <c r="H37" s="130" t="s">
        <v>93</v>
      </c>
      <c r="I37" s="130" t="s">
        <v>93</v>
      </c>
      <c r="J37" s="28"/>
      <c r="K37" s="17"/>
      <c r="L37" s="99"/>
      <c r="M37" s="129"/>
      <c r="N37" s="130" t="s">
        <v>92</v>
      </c>
      <c r="O37" s="131"/>
      <c r="P37" s="131"/>
      <c r="Q37" s="130" t="s">
        <v>93</v>
      </c>
      <c r="R37" s="130" t="s">
        <v>93</v>
      </c>
    </row>
    <row r="38" customFormat="false" ht="15.75" hidden="false" customHeight="true" outlineLevel="0" collapsed="false">
      <c r="A38" s="99"/>
      <c r="B38" s="99"/>
      <c r="C38" s="99"/>
      <c r="D38" s="132" t="s">
        <v>94</v>
      </c>
      <c r="E38" s="133" t="s">
        <v>95</v>
      </c>
      <c r="F38" s="133" t="s">
        <v>88</v>
      </c>
      <c r="G38" s="133" t="s">
        <v>41</v>
      </c>
      <c r="H38" s="133" t="s">
        <v>96</v>
      </c>
      <c r="I38" s="133" t="s">
        <v>97</v>
      </c>
      <c r="J38" s="28"/>
      <c r="K38" s="17"/>
      <c r="L38" s="99"/>
      <c r="M38" s="132" t="s">
        <v>94</v>
      </c>
      <c r="N38" s="133" t="s">
        <v>95</v>
      </c>
      <c r="O38" s="133" t="s">
        <v>88</v>
      </c>
      <c r="P38" s="133" t="s">
        <v>41</v>
      </c>
      <c r="Q38" s="133" t="s">
        <v>96</v>
      </c>
      <c r="R38" s="133" t="s">
        <v>97</v>
      </c>
    </row>
    <row r="39" customFormat="false" ht="15" hidden="false" customHeight="true" outlineLevel="0" collapsed="false">
      <c r="A39" s="99"/>
      <c r="B39" s="134"/>
      <c r="C39" s="135" t="n">
        <v>1</v>
      </c>
      <c r="D39" s="136" t="n">
        <f aca="false">IF(($H$24*12-C39)&gt;=0,C39,"")</f>
        <v>1</v>
      </c>
      <c r="E39" s="137" t="n">
        <f aca="false">IF(D39&lt;&gt;"",($H$22*$H$26/12)/(1-(1+($H$26/12))^(-$H$24*12)),0)</f>
        <v>57.9984045882848</v>
      </c>
      <c r="F39" s="137" t="n">
        <f aca="false">IF(D39&lt;&gt;"",$H$22*$H$26/12,"")</f>
        <v>15</v>
      </c>
      <c r="G39" s="137" t="n">
        <f aca="false">IF(D39&lt;&gt;"",E39-F39,"")</f>
        <v>42.9984045882848</v>
      </c>
      <c r="H39" s="137" t="n">
        <f aca="false">IF(D39&lt;&gt;"",G39,"")</f>
        <v>42.9984045882848</v>
      </c>
      <c r="I39" s="137" t="n">
        <f aca="false">IF(D39&lt;&gt;"",$H$22-H39,"")</f>
        <v>2957.00159541172</v>
      </c>
      <c r="J39" s="138"/>
      <c r="K39" s="139"/>
      <c r="L39" s="135" t="n">
        <v>1</v>
      </c>
      <c r="M39" s="140" t="str">
        <f aca="false">IF(($Q$24*12-L39)&gt;=0,L39,"")</f>
        <v/>
      </c>
      <c r="N39" s="137" t="n">
        <f aca="false">IF(M39&lt;&gt;"",($Q$22*$Q$26/12)/(1-(1+($Q$26/12))^(-$Q$24*12)),0)</f>
        <v>0</v>
      </c>
      <c r="O39" s="141" t="str">
        <f aca="false">IF(M39&lt;&gt;"",$Q$22*$Q$26/12,"")</f>
        <v/>
      </c>
      <c r="P39" s="141" t="str">
        <f aca="false">IF(M39&lt;&gt;"",N39-O39,"")</f>
        <v/>
      </c>
      <c r="Q39" s="141" t="str">
        <f aca="false">IF(M39&lt;&gt;"",P39,"")</f>
        <v/>
      </c>
      <c r="R39" s="141" t="str">
        <f aca="false">IF(M39&lt;&gt;"",$Q$22-Q39,"")</f>
        <v/>
      </c>
    </row>
    <row r="40" customFormat="false" ht="15" hidden="false" customHeight="true" outlineLevel="0" collapsed="false">
      <c r="A40" s="99"/>
      <c r="B40" s="134"/>
      <c r="C40" s="135" t="n">
        <v>2</v>
      </c>
      <c r="D40" s="142" t="n">
        <f aca="false">IF(($H$24*12-C40)&gt;=0,C40,"")</f>
        <v>2</v>
      </c>
      <c r="E40" s="143" t="n">
        <f aca="false">IF(D40&lt;&gt;"",($H$22*$H$26/12)/(1-(1+($H$26/12))^(-$H$24*12)),0)</f>
        <v>57.9984045882848</v>
      </c>
      <c r="F40" s="143" t="n">
        <f aca="false">IF(D40&lt;&gt;"",I39*$H$26/12,"")</f>
        <v>14.7850079770586</v>
      </c>
      <c r="G40" s="143" t="n">
        <f aca="false">IF(D40&lt;&gt;"",E40-F40,"")</f>
        <v>43.2133966112262</v>
      </c>
      <c r="H40" s="143" t="n">
        <f aca="false">IF(D40&lt;&gt;"",G40+H39,"")</f>
        <v>86.211801199511</v>
      </c>
      <c r="I40" s="143" t="n">
        <f aca="false">IF(D40&lt;&gt;"",$H$22-H40,"")</f>
        <v>2913.78819880049</v>
      </c>
      <c r="J40" s="138"/>
      <c r="K40" s="139"/>
      <c r="L40" s="135" t="n">
        <v>2</v>
      </c>
      <c r="M40" s="144" t="str">
        <f aca="false">IF(($Q$24*12-L40)&gt;=0,L40,"")</f>
        <v/>
      </c>
      <c r="N40" s="143" t="n">
        <f aca="false">IF(M40&lt;&gt;"",($Q$22*$Q$26/12)/(1-(1+($Q$26/12))^(-$Q$24*12)),0)</f>
        <v>0</v>
      </c>
      <c r="O40" s="145" t="str">
        <f aca="false">IF(M40&lt;&gt;"",R39*$Q$26/12,"")</f>
        <v/>
      </c>
      <c r="P40" s="145" t="str">
        <f aca="false">IF(M40&lt;&gt;"",N40-O40,"")</f>
        <v/>
      </c>
      <c r="Q40" s="145" t="str">
        <f aca="false">IF(M40&lt;&gt;"",P40+Q39,"")</f>
        <v/>
      </c>
      <c r="R40" s="145" t="str">
        <f aca="false">IF(M40&lt;&gt;"",$Q$22-Q40,"")</f>
        <v/>
      </c>
    </row>
    <row r="41" customFormat="false" ht="15" hidden="false" customHeight="true" outlineLevel="0" collapsed="false">
      <c r="A41" s="99"/>
      <c r="B41" s="134"/>
      <c r="C41" s="135" t="n">
        <v>3</v>
      </c>
      <c r="D41" s="142" t="n">
        <f aca="false">IF(($H$24*12-C41)&gt;=0,C41,"")</f>
        <v>3</v>
      </c>
      <c r="E41" s="143" t="n">
        <f aca="false">IF(D41&lt;&gt;"",($H$22*$H$26/12)/(1-(1+($H$26/12))^(-$H$24*12)),0)</f>
        <v>57.9984045882848</v>
      </c>
      <c r="F41" s="143" t="n">
        <f aca="false">IF(D41&lt;&gt;"",I40*$H$26/12,"")</f>
        <v>14.5689409940025</v>
      </c>
      <c r="G41" s="143" t="n">
        <f aca="false">IF(D41&lt;&gt;"",E41-F41,"")</f>
        <v>43.4294635942823</v>
      </c>
      <c r="H41" s="143" t="n">
        <f aca="false">IF(D41&lt;&gt;"",G41+H40,"")</f>
        <v>129.641264793793</v>
      </c>
      <c r="I41" s="143" t="n">
        <f aca="false">IF(D41&lt;&gt;"",$H$22-H41,"")</f>
        <v>2870.35873520621</v>
      </c>
      <c r="J41" s="138"/>
      <c r="K41" s="139"/>
      <c r="L41" s="135" t="n">
        <v>3</v>
      </c>
      <c r="M41" s="144" t="str">
        <f aca="false">IF(($Q$24*12-L41)&gt;=0,L41,"")</f>
        <v/>
      </c>
      <c r="N41" s="143" t="n">
        <f aca="false">IF(M41&lt;&gt;"",($Q$22*$Q$26/12)/(1-(1+($Q$26/12))^(-$Q$24*12)),0)</f>
        <v>0</v>
      </c>
      <c r="O41" s="145" t="str">
        <f aca="false">IF(M41&lt;&gt;"",R40*$Q$26/12,"")</f>
        <v/>
      </c>
      <c r="P41" s="145" t="str">
        <f aca="false">IF(M41&lt;&gt;"",N41-O41,"")</f>
        <v/>
      </c>
      <c r="Q41" s="145" t="str">
        <f aca="false">IF(M41&lt;&gt;"",P41+Q40,"")</f>
        <v/>
      </c>
      <c r="R41" s="145" t="str">
        <f aca="false">IF(M41&lt;&gt;"",$Q$22-Q41,"")</f>
        <v/>
      </c>
    </row>
    <row r="42" customFormat="false" ht="15" hidden="false" customHeight="true" outlineLevel="0" collapsed="false">
      <c r="A42" s="99"/>
      <c r="B42" s="134"/>
      <c r="C42" s="135" t="n">
        <v>4</v>
      </c>
      <c r="D42" s="142" t="n">
        <f aca="false">IF(($H$24*12-C42)&gt;=0,C42,"")</f>
        <v>4</v>
      </c>
      <c r="E42" s="143" t="n">
        <f aca="false">IF(D42&lt;&gt;"",($H$22*$H$26/12)/(1-(1+($H$26/12))^(-$H$24*12)),0)</f>
        <v>57.9984045882848</v>
      </c>
      <c r="F42" s="143" t="n">
        <f aca="false">IF(D42&lt;&gt;"",I41*$H$26/12,"")</f>
        <v>14.3517936760311</v>
      </c>
      <c r="G42" s="143" t="n">
        <f aca="false">IF(D42&lt;&gt;"",E42-F42,"")</f>
        <v>43.6466109122537</v>
      </c>
      <c r="H42" s="143" t="n">
        <f aca="false">IF(D42&lt;&gt;"",G42+H41,"")</f>
        <v>173.287875706047</v>
      </c>
      <c r="I42" s="143" t="n">
        <f aca="false">IF(D42&lt;&gt;"",$H$22-H42,"")</f>
        <v>2826.71212429395</v>
      </c>
      <c r="J42" s="138"/>
      <c r="K42" s="139"/>
      <c r="L42" s="135" t="n">
        <v>4</v>
      </c>
      <c r="M42" s="144" t="str">
        <f aca="false">IF(($Q$24*12-L42)&gt;=0,L42,"")</f>
        <v/>
      </c>
      <c r="N42" s="143" t="n">
        <f aca="false">IF(M42&lt;&gt;"",($Q$22*$Q$26/12)/(1-(1+($Q$26/12))^(-$Q$24*12)),0)</f>
        <v>0</v>
      </c>
      <c r="O42" s="145" t="str">
        <f aca="false">IF(M42&lt;&gt;"",R41*$Q$26/12,"")</f>
        <v/>
      </c>
      <c r="P42" s="145" t="str">
        <f aca="false">IF(M42&lt;&gt;"",N42-O42,"")</f>
        <v/>
      </c>
      <c r="Q42" s="145" t="str">
        <f aca="false">IF(M42&lt;&gt;"",P42+Q41,"")</f>
        <v/>
      </c>
      <c r="R42" s="145" t="str">
        <f aca="false">IF(M42&lt;&gt;"",$Q$22-Q42,"")</f>
        <v/>
      </c>
    </row>
    <row r="43" customFormat="false" ht="15" hidden="false" customHeight="true" outlineLevel="0" collapsed="false">
      <c r="A43" s="99"/>
      <c r="B43" s="134"/>
      <c r="C43" s="135" t="n">
        <v>5</v>
      </c>
      <c r="D43" s="142" t="n">
        <f aca="false">IF(($H$24*12-C43)&gt;=0,C43,"")</f>
        <v>5</v>
      </c>
      <c r="E43" s="143" t="n">
        <f aca="false">IF(D43&lt;&gt;"",($H$22*$H$26/12)/(1-(1+($H$26/12))^(-$H$24*12)),0)</f>
        <v>57.9984045882848</v>
      </c>
      <c r="F43" s="143" t="n">
        <f aca="false">IF(D43&lt;&gt;"",I42*$H$26/12,"")</f>
        <v>14.1335606214698</v>
      </c>
      <c r="G43" s="143" t="n">
        <f aca="false">IF(D43&lt;&gt;"",E43-F43,"")</f>
        <v>43.864843966815</v>
      </c>
      <c r="H43" s="143" t="n">
        <f aca="false">IF(D43&lt;&gt;"",G43+H42,"")</f>
        <v>217.152719672862</v>
      </c>
      <c r="I43" s="143" t="n">
        <f aca="false">IF(D43&lt;&gt;"",$H$22-H43,"")</f>
        <v>2782.84728032714</v>
      </c>
      <c r="J43" s="138"/>
      <c r="K43" s="139"/>
      <c r="L43" s="135" t="n">
        <v>5</v>
      </c>
      <c r="M43" s="144" t="str">
        <f aca="false">IF(($Q$24*12-L43)&gt;=0,L43,"")</f>
        <v/>
      </c>
      <c r="N43" s="143" t="n">
        <f aca="false">IF(M43&lt;&gt;"",($Q$22*$Q$26/12)/(1-(1+($Q$26/12))^(-$Q$24*12)),0)</f>
        <v>0</v>
      </c>
      <c r="O43" s="145" t="str">
        <f aca="false">IF(M43&lt;&gt;"",R42*$Q$26/12,"")</f>
        <v/>
      </c>
      <c r="P43" s="145" t="str">
        <f aca="false">IF(M43&lt;&gt;"",N43-O43,"")</f>
        <v/>
      </c>
      <c r="Q43" s="145" t="str">
        <f aca="false">IF(M43&lt;&gt;"",P43+Q42,"")</f>
        <v/>
      </c>
      <c r="R43" s="145" t="str">
        <f aca="false">IF(M43&lt;&gt;"",$Q$22-Q43,"")</f>
        <v/>
      </c>
    </row>
    <row r="44" customFormat="false" ht="15" hidden="false" customHeight="true" outlineLevel="0" collapsed="false">
      <c r="A44" s="99"/>
      <c r="B44" s="134"/>
      <c r="C44" s="135" t="n">
        <v>6</v>
      </c>
      <c r="D44" s="142" t="n">
        <f aca="false">IF(($H$24*12-C44)&gt;=0,C44,"")</f>
        <v>6</v>
      </c>
      <c r="E44" s="143" t="n">
        <f aca="false">IF(D44&lt;&gt;"",($H$22*$H$26/12)/(1-(1+($H$26/12))^(-$H$24*12)),0)</f>
        <v>57.9984045882848</v>
      </c>
      <c r="F44" s="143" t="n">
        <f aca="false">IF(D44&lt;&gt;"",I43*$H$26/12,"")</f>
        <v>13.9142364016357</v>
      </c>
      <c r="G44" s="143" t="n">
        <f aca="false">IF(D44&lt;&gt;"",E44-F44,"")</f>
        <v>44.0841681866491</v>
      </c>
      <c r="H44" s="143" t="n">
        <f aca="false">IF(D44&lt;&gt;"",G44+H43,"")</f>
        <v>261.236887859511</v>
      </c>
      <c r="I44" s="143" t="n">
        <f aca="false">IF(D44&lt;&gt;"",$H$22-H44,"")</f>
        <v>2738.76311214049</v>
      </c>
      <c r="J44" s="138"/>
      <c r="K44" s="139"/>
      <c r="L44" s="135" t="n">
        <v>6</v>
      </c>
      <c r="M44" s="144" t="str">
        <f aca="false">IF(($Q$24*12-L44)&gt;=0,L44,"")</f>
        <v/>
      </c>
      <c r="N44" s="143" t="n">
        <f aca="false">IF(M44&lt;&gt;"",($Q$22*$Q$26/12)/(1-(1+($Q$26/12))^(-$Q$24*12)),0)</f>
        <v>0</v>
      </c>
      <c r="O44" s="145" t="str">
        <f aca="false">IF(M44&lt;&gt;"",R43*$Q$26/12,"")</f>
        <v/>
      </c>
      <c r="P44" s="145" t="str">
        <f aca="false">IF(M44&lt;&gt;"",N44-O44,"")</f>
        <v/>
      </c>
      <c r="Q44" s="145" t="str">
        <f aca="false">IF(M44&lt;&gt;"",P44+Q43,"")</f>
        <v/>
      </c>
      <c r="R44" s="145" t="str">
        <f aca="false">IF(M44&lt;&gt;"",$Q$22-Q44,"")</f>
        <v/>
      </c>
    </row>
    <row r="45" customFormat="false" ht="15" hidden="false" customHeight="true" outlineLevel="0" collapsed="false">
      <c r="A45" s="99"/>
      <c r="B45" s="134"/>
      <c r="C45" s="135" t="n">
        <v>7</v>
      </c>
      <c r="D45" s="142" t="n">
        <f aca="false">IF(($H$24*12-C45)&gt;=0,C45,"")</f>
        <v>7</v>
      </c>
      <c r="E45" s="143" t="n">
        <f aca="false">IF(D45&lt;&gt;"",($H$22*$H$26/12)/(1-(1+($H$26/12))^(-$H$24*12)),0)</f>
        <v>57.9984045882848</v>
      </c>
      <c r="F45" s="143" t="n">
        <f aca="false">IF(D45&lt;&gt;"",I44*$H$26/12,"")</f>
        <v>13.6938155607025</v>
      </c>
      <c r="G45" s="143" t="n">
        <f aca="false">IF(D45&lt;&gt;"",E45-F45,"")</f>
        <v>44.3045890275823</v>
      </c>
      <c r="H45" s="143" t="n">
        <f aca="false">IF(D45&lt;&gt;"",G45+H44,"")</f>
        <v>305.541476887093</v>
      </c>
      <c r="I45" s="143" t="n">
        <f aca="false">IF(D45&lt;&gt;"",$H$22-H45,"")</f>
        <v>2694.45852311291</v>
      </c>
      <c r="J45" s="138"/>
      <c r="K45" s="139"/>
      <c r="L45" s="135" t="n">
        <v>7</v>
      </c>
      <c r="M45" s="144" t="str">
        <f aca="false">IF(($Q$24*12-L45)&gt;=0,L45,"")</f>
        <v/>
      </c>
      <c r="N45" s="143" t="n">
        <f aca="false">IF(M45&lt;&gt;"",($Q$22*$Q$26/12)/(1-(1+($Q$26/12))^(-$Q$24*12)),0)</f>
        <v>0</v>
      </c>
      <c r="O45" s="145" t="str">
        <f aca="false">IF(M45&lt;&gt;"",R44*$Q$26/12,"")</f>
        <v/>
      </c>
      <c r="P45" s="145" t="str">
        <f aca="false">IF(M45&lt;&gt;"",N45-O45,"")</f>
        <v/>
      </c>
      <c r="Q45" s="145" t="str">
        <f aca="false">IF(M45&lt;&gt;"",P45+Q44,"")</f>
        <v/>
      </c>
      <c r="R45" s="145" t="str">
        <f aca="false">IF(M45&lt;&gt;"",$Q$22-Q45,"")</f>
        <v/>
      </c>
    </row>
    <row r="46" customFormat="false" ht="15" hidden="false" customHeight="true" outlineLevel="0" collapsed="false">
      <c r="A46" s="99"/>
      <c r="B46" s="134"/>
      <c r="C46" s="135" t="n">
        <v>8</v>
      </c>
      <c r="D46" s="142" t="n">
        <f aca="false">IF(($H$24*12-C46)&gt;=0,C46,"")</f>
        <v>8</v>
      </c>
      <c r="E46" s="143" t="n">
        <f aca="false">IF(D46&lt;&gt;"",($H$22*$H$26/12)/(1-(1+($H$26/12))^(-$H$24*12)),0)</f>
        <v>57.9984045882848</v>
      </c>
      <c r="F46" s="143" t="n">
        <f aca="false">IF(D46&lt;&gt;"",I45*$H$26/12,"")</f>
        <v>13.4722926155646</v>
      </c>
      <c r="G46" s="143" t="n">
        <f aca="false">IF(D46&lt;&gt;"",E46-F46,"")</f>
        <v>44.5261119727202</v>
      </c>
      <c r="H46" s="143" t="n">
        <f aca="false">IF(D46&lt;&gt;"",G46+H45,"")</f>
        <v>350.067588859813</v>
      </c>
      <c r="I46" s="143" t="n">
        <f aca="false">IF(D46&lt;&gt;"",$H$22-H46,"")</f>
        <v>2649.93241114019</v>
      </c>
      <c r="J46" s="138"/>
      <c r="K46" s="139"/>
      <c r="L46" s="135" t="n">
        <v>8</v>
      </c>
      <c r="M46" s="144" t="str">
        <f aca="false">IF(($Q$24*12-L46)&gt;=0,L46,"")</f>
        <v/>
      </c>
      <c r="N46" s="143" t="n">
        <f aca="false">IF(M46&lt;&gt;"",($Q$22*$Q$26/12)/(1-(1+($Q$26/12))^(-$Q$24*12)),0)</f>
        <v>0</v>
      </c>
      <c r="O46" s="145" t="str">
        <f aca="false">IF(M46&lt;&gt;"",R45*$Q$26/12,"")</f>
        <v/>
      </c>
      <c r="P46" s="145" t="str">
        <f aca="false">IF(M46&lt;&gt;"",N46-O46,"")</f>
        <v/>
      </c>
      <c r="Q46" s="145" t="str">
        <f aca="false">IF(M46&lt;&gt;"",P46+Q45,"")</f>
        <v/>
      </c>
      <c r="R46" s="145" t="str">
        <f aca="false">IF(M46&lt;&gt;"",$Q$22-Q46,"")</f>
        <v/>
      </c>
    </row>
    <row r="47" customFormat="false" ht="15" hidden="false" customHeight="true" outlineLevel="0" collapsed="false">
      <c r="A47" s="99"/>
      <c r="B47" s="134"/>
      <c r="C47" s="135" t="n">
        <v>9</v>
      </c>
      <c r="D47" s="142" t="n">
        <f aca="false">IF(($H$24*12-C47)&gt;=0,C47,"")</f>
        <v>9</v>
      </c>
      <c r="E47" s="143" t="n">
        <f aca="false">IF(D47&lt;&gt;"",($H$22*$H$26/12)/(1-(1+($H$26/12))^(-$H$24*12)),0)</f>
        <v>57.9984045882848</v>
      </c>
      <c r="F47" s="143" t="n">
        <f aca="false">IF(D47&lt;&gt;"",I46*$H$26/12,"")</f>
        <v>13.249662055701</v>
      </c>
      <c r="G47" s="143" t="n">
        <f aca="false">IF(D47&lt;&gt;"",E47-F47,"")</f>
        <v>44.7487425325838</v>
      </c>
      <c r="H47" s="143" t="n">
        <f aca="false">IF(D47&lt;&gt;"",G47+H46,"")</f>
        <v>394.816331392397</v>
      </c>
      <c r="I47" s="143" t="n">
        <f aca="false">IF(D47&lt;&gt;"",$H$22-H47,"")</f>
        <v>2605.1836686076</v>
      </c>
      <c r="J47" s="138"/>
      <c r="K47" s="139"/>
      <c r="L47" s="135" t="n">
        <v>9</v>
      </c>
      <c r="M47" s="144" t="str">
        <f aca="false">IF(($Q$24*12-L47)&gt;=0,L47,"")</f>
        <v/>
      </c>
      <c r="N47" s="143" t="n">
        <f aca="false">IF(M47&lt;&gt;"",($Q$22*$Q$26/12)/(1-(1+($Q$26/12))^(-$Q$24*12)),0)</f>
        <v>0</v>
      </c>
      <c r="O47" s="145" t="str">
        <f aca="false">IF(M47&lt;&gt;"",R46*$Q$26/12,"")</f>
        <v/>
      </c>
      <c r="P47" s="145" t="str">
        <f aca="false">IF(M47&lt;&gt;"",N47-O47,"")</f>
        <v/>
      </c>
      <c r="Q47" s="145" t="str">
        <f aca="false">IF(M47&lt;&gt;"",P47+Q46,"")</f>
        <v/>
      </c>
      <c r="R47" s="145" t="str">
        <f aca="false">IF(M47&lt;&gt;"",$Q$22-Q47,"")</f>
        <v/>
      </c>
    </row>
    <row r="48" customFormat="false" ht="15" hidden="false" customHeight="true" outlineLevel="0" collapsed="false">
      <c r="A48" s="99"/>
      <c r="B48" s="134"/>
      <c r="C48" s="135" t="n">
        <v>10</v>
      </c>
      <c r="D48" s="142" t="n">
        <f aca="false">IF(($H$24*12-C48)&gt;=0,C48,"")</f>
        <v>10</v>
      </c>
      <c r="E48" s="143" t="n">
        <f aca="false">IF(D48&lt;&gt;"",($H$22*$H$26/12)/(1-(1+($H$26/12))^(-$H$24*12)),0)</f>
        <v>57.9984045882848</v>
      </c>
      <c r="F48" s="143" t="n">
        <f aca="false">IF(D48&lt;&gt;"",I47*$H$26/12,"")</f>
        <v>13.025918343038</v>
      </c>
      <c r="G48" s="143" t="n">
        <f aca="false">IF(D48&lt;&gt;"",E48-F48,"")</f>
        <v>44.9724862452468</v>
      </c>
      <c r="H48" s="143" t="n">
        <f aca="false">IF(D48&lt;&gt;"",G48+H47,"")</f>
        <v>439.788817637644</v>
      </c>
      <c r="I48" s="143" t="n">
        <f aca="false">IF(D48&lt;&gt;"",$H$22-H48,"")</f>
        <v>2560.21118236236</v>
      </c>
      <c r="J48" s="138"/>
      <c r="K48" s="139"/>
      <c r="L48" s="135" t="n">
        <v>10</v>
      </c>
      <c r="M48" s="144" t="str">
        <f aca="false">IF(($Q$24*12-L48)&gt;=0,L48,"")</f>
        <v/>
      </c>
      <c r="N48" s="143" t="n">
        <f aca="false">IF(M48&lt;&gt;"",($Q$22*$Q$26/12)/(1-(1+($Q$26/12))^(-$Q$24*12)),0)</f>
        <v>0</v>
      </c>
      <c r="O48" s="145" t="str">
        <f aca="false">IF(M48&lt;&gt;"",R47*$Q$26/12,"")</f>
        <v/>
      </c>
      <c r="P48" s="145" t="str">
        <f aca="false">IF(M48&lt;&gt;"",N48-O48,"")</f>
        <v/>
      </c>
      <c r="Q48" s="145" t="str">
        <f aca="false">IF(M48&lt;&gt;"",P48+Q47,"")</f>
        <v/>
      </c>
      <c r="R48" s="145" t="str">
        <f aca="false">IF(M48&lt;&gt;"",$Q$22-Q48,"")</f>
        <v/>
      </c>
    </row>
    <row r="49" customFormat="false" ht="15" hidden="false" customHeight="true" outlineLevel="0" collapsed="false">
      <c r="A49" s="99"/>
      <c r="B49" s="134"/>
      <c r="C49" s="135" t="n">
        <v>11</v>
      </c>
      <c r="D49" s="142" t="n">
        <f aca="false">IF(($H$24*12-C49)&gt;=0,C49,"")</f>
        <v>11</v>
      </c>
      <c r="E49" s="143" t="n">
        <f aca="false">IF(D49&lt;&gt;"",($H$22*$H$26/12)/(1-(1+($H$26/12))^(-$H$24*12)),0)</f>
        <v>57.9984045882848</v>
      </c>
      <c r="F49" s="143" t="n">
        <f aca="false">IF(D49&lt;&gt;"",I48*$H$26/12,"")</f>
        <v>12.8010559118118</v>
      </c>
      <c r="G49" s="143" t="n">
        <f aca="false">IF(D49&lt;&gt;"",E49-F49,"")</f>
        <v>45.197348676473</v>
      </c>
      <c r="H49" s="143" t="n">
        <f aca="false">IF(D49&lt;&gt;"",G49+H48,"")</f>
        <v>484.986166314117</v>
      </c>
      <c r="I49" s="143" t="n">
        <f aca="false">IF(D49&lt;&gt;"",$H$22-H49,"")</f>
        <v>2515.01383368588</v>
      </c>
      <c r="J49" s="138"/>
      <c r="K49" s="139"/>
      <c r="L49" s="135" t="n">
        <v>11</v>
      </c>
      <c r="M49" s="144" t="str">
        <f aca="false">IF(($Q$24*12-L49)&gt;=0,L49,"")</f>
        <v/>
      </c>
      <c r="N49" s="143" t="n">
        <f aca="false">IF(M49&lt;&gt;"",($Q$22*$Q$26/12)/(1-(1+($Q$26/12))^(-$Q$24*12)),0)</f>
        <v>0</v>
      </c>
      <c r="O49" s="145" t="str">
        <f aca="false">IF(M49&lt;&gt;"",R48*$Q$26/12,"")</f>
        <v/>
      </c>
      <c r="P49" s="145" t="str">
        <f aca="false">IF(M49&lt;&gt;"",N49-O49,"")</f>
        <v/>
      </c>
      <c r="Q49" s="145" t="str">
        <f aca="false">IF(M49&lt;&gt;"",P49+Q48,"")</f>
        <v/>
      </c>
      <c r="R49" s="145" t="str">
        <f aca="false">IF(M49&lt;&gt;"",$Q$22-Q49,"")</f>
        <v/>
      </c>
    </row>
    <row r="50" customFormat="false" ht="15" hidden="false" customHeight="true" outlineLevel="0" collapsed="false">
      <c r="A50" s="99"/>
      <c r="B50" s="134"/>
      <c r="C50" s="135" t="n">
        <v>12</v>
      </c>
      <c r="D50" s="142" t="n">
        <f aca="false">IF(($H$24*12-C50)&gt;=0,C50,"")</f>
        <v>12</v>
      </c>
      <c r="E50" s="143" t="n">
        <f aca="false">IF(D50&lt;&gt;"",($H$22*$H$26/12)/(1-(1+($H$26/12))^(-$H$24*12)),0)</f>
        <v>57.9984045882848</v>
      </c>
      <c r="F50" s="143" t="n">
        <f aca="false">IF(D50&lt;&gt;"",I49*$H$26/12,"")</f>
        <v>12.5750691684294</v>
      </c>
      <c r="G50" s="143" t="n">
        <f aca="false">IF(D50&lt;&gt;"",E50-F50,"")</f>
        <v>45.4233354198554</v>
      </c>
      <c r="H50" s="143" t="n">
        <f aca="false">IF(D50&lt;&gt;"",G50+H49,"")</f>
        <v>530.409501733972</v>
      </c>
      <c r="I50" s="143" t="n">
        <f aca="false">IF(D50&lt;&gt;"",$H$22-H50,"")</f>
        <v>2469.59049826603</v>
      </c>
      <c r="J50" s="138"/>
      <c r="K50" s="139"/>
      <c r="L50" s="135" t="n">
        <v>12</v>
      </c>
      <c r="M50" s="144" t="str">
        <f aca="false">IF(($Q$24*12-L50)&gt;=0,L50,"")</f>
        <v/>
      </c>
      <c r="N50" s="143" t="n">
        <f aca="false">IF(M50&lt;&gt;"",($Q$22*$Q$26/12)/(1-(1+($Q$26/12))^(-$Q$24*12)),0)</f>
        <v>0</v>
      </c>
      <c r="O50" s="145" t="str">
        <f aca="false">IF(M50&lt;&gt;"",R49*$Q$26/12,"")</f>
        <v/>
      </c>
      <c r="P50" s="145" t="str">
        <f aca="false">IF(M50&lt;&gt;"",N50-O50,"")</f>
        <v/>
      </c>
      <c r="Q50" s="145" t="str">
        <f aca="false">IF(M50&lt;&gt;"",P50+Q49,"")</f>
        <v/>
      </c>
      <c r="R50" s="145" t="str">
        <f aca="false">IF(M50&lt;&gt;"",$Q$22-Q50,"")</f>
        <v/>
      </c>
    </row>
    <row r="51" customFormat="false" ht="15" hidden="false" customHeight="true" outlineLevel="0" collapsed="false">
      <c r="A51" s="99"/>
      <c r="B51" s="134"/>
      <c r="C51" s="135" t="n">
        <v>13</v>
      </c>
      <c r="D51" s="142" t="n">
        <f aca="false">IF(($H$24*12-C51)&gt;=0,C51,"")</f>
        <v>13</v>
      </c>
      <c r="E51" s="143" t="n">
        <f aca="false">IF(D51&lt;&gt;"",($H$22*$H$26/12)/(1-(1+($H$26/12))^(-$H$24*12)),0)</f>
        <v>57.9984045882848</v>
      </c>
      <c r="F51" s="143" t="n">
        <f aca="false">IF(D51&lt;&gt;"",I50*$H$26/12,"")</f>
        <v>12.3479524913302</v>
      </c>
      <c r="G51" s="143" t="n">
        <f aca="false">IF(D51&lt;&gt;"",E51-F51,"")</f>
        <v>45.6504520969546</v>
      </c>
      <c r="H51" s="143" t="n">
        <f aca="false">IF(D51&lt;&gt;"",G51+H50,"")</f>
        <v>576.059953830927</v>
      </c>
      <c r="I51" s="143" t="n">
        <f aca="false">IF(D51&lt;&gt;"",$H$22-H51,"")</f>
        <v>2423.94004616907</v>
      </c>
      <c r="J51" s="138"/>
      <c r="K51" s="139"/>
      <c r="L51" s="135" t="n">
        <v>13</v>
      </c>
      <c r="M51" s="144" t="str">
        <f aca="false">IF(($Q$24*12-L51)&gt;=0,L51,"")</f>
        <v/>
      </c>
      <c r="N51" s="143" t="n">
        <f aca="false">IF(M51&lt;&gt;"",($Q$22*$Q$26/12)/(1-(1+($Q$26/12))^(-$Q$24*12)),0)</f>
        <v>0</v>
      </c>
      <c r="O51" s="145" t="str">
        <f aca="false">IF(M51&lt;&gt;"",R50*$Q$26/12,"")</f>
        <v/>
      </c>
      <c r="P51" s="145" t="str">
        <f aca="false">IF(M51&lt;&gt;"",N51-O51,"")</f>
        <v/>
      </c>
      <c r="Q51" s="145" t="str">
        <f aca="false">IF(M51&lt;&gt;"",P51+Q50,"")</f>
        <v/>
      </c>
      <c r="R51" s="145" t="str">
        <f aca="false">IF(M51&lt;&gt;"",$Q$22-Q51,"")</f>
        <v/>
      </c>
    </row>
    <row r="52" customFormat="false" ht="15" hidden="false" customHeight="true" outlineLevel="0" collapsed="false">
      <c r="A52" s="99"/>
      <c r="B52" s="134"/>
      <c r="C52" s="135" t="n">
        <v>14</v>
      </c>
      <c r="D52" s="142" t="n">
        <f aca="false">IF(($H$24*12-C52)&gt;=0,C52,"")</f>
        <v>14</v>
      </c>
      <c r="E52" s="143" t="n">
        <f aca="false">IF(D52&lt;&gt;"",($H$22*$H$26/12)/(1-(1+($H$26/12))^(-$H$24*12)),0)</f>
        <v>57.9984045882848</v>
      </c>
      <c r="F52" s="143" t="n">
        <f aca="false">IF(D52&lt;&gt;"",I51*$H$26/12,"")</f>
        <v>12.1197002308454</v>
      </c>
      <c r="G52" s="143" t="n">
        <f aca="false">IF(D52&lt;&gt;"",E52-F52,"")</f>
        <v>45.8787043574394</v>
      </c>
      <c r="H52" s="143" t="n">
        <f aca="false">IF(D52&lt;&gt;"",G52+H51,"")</f>
        <v>621.938658188366</v>
      </c>
      <c r="I52" s="143" t="n">
        <f aca="false">IF(D52&lt;&gt;"",$H$22-H52,"")</f>
        <v>2378.06134181163</v>
      </c>
      <c r="J52" s="138"/>
      <c r="K52" s="139"/>
      <c r="L52" s="135" t="n">
        <v>14</v>
      </c>
      <c r="M52" s="144" t="str">
        <f aca="false">IF(($Q$24*12-L52)&gt;=0,L52,"")</f>
        <v/>
      </c>
      <c r="N52" s="143" t="n">
        <f aca="false">IF(M52&lt;&gt;"",($Q$22*$Q$26/12)/(1-(1+($Q$26/12))^(-$Q$24*12)),0)</f>
        <v>0</v>
      </c>
      <c r="O52" s="145" t="str">
        <f aca="false">IF(M52&lt;&gt;"",R51*$Q$26/12,"")</f>
        <v/>
      </c>
      <c r="P52" s="145" t="str">
        <f aca="false">IF(M52&lt;&gt;"",N52-O52,"")</f>
        <v/>
      </c>
      <c r="Q52" s="145" t="str">
        <f aca="false">IF(M52&lt;&gt;"",P52+Q51,"")</f>
        <v/>
      </c>
      <c r="R52" s="145" t="str">
        <f aca="false">IF(M52&lt;&gt;"",$Q$22-Q52,"")</f>
        <v/>
      </c>
    </row>
    <row r="53" customFormat="false" ht="15" hidden="false" customHeight="true" outlineLevel="0" collapsed="false">
      <c r="A53" s="99"/>
      <c r="B53" s="134"/>
      <c r="C53" s="135" t="n">
        <v>15</v>
      </c>
      <c r="D53" s="142" t="n">
        <f aca="false">IF(($H$24*12-C53)&gt;=0,C53,"")</f>
        <v>15</v>
      </c>
      <c r="E53" s="143" t="n">
        <f aca="false">IF(D53&lt;&gt;"",($H$22*$H$26/12)/(1-(1+($H$26/12))^(-$H$24*12)),0)</f>
        <v>57.9984045882848</v>
      </c>
      <c r="F53" s="143" t="n">
        <f aca="false">IF(D53&lt;&gt;"",I52*$H$26/12,"")</f>
        <v>11.8903067090582</v>
      </c>
      <c r="G53" s="143" t="n">
        <f aca="false">IF(D53&lt;&gt;"",E53-F53,"")</f>
        <v>46.1080978792266</v>
      </c>
      <c r="H53" s="143" t="n">
        <f aca="false">IF(D53&lt;&gt;"",G53+H52,"")</f>
        <v>668.046756067593</v>
      </c>
      <c r="I53" s="143" t="n">
        <f aca="false">IF(D53&lt;&gt;"",$H$22-H53,"")</f>
        <v>2331.95324393241</v>
      </c>
      <c r="J53" s="138"/>
      <c r="K53" s="139"/>
      <c r="L53" s="135" t="n">
        <v>15</v>
      </c>
      <c r="M53" s="144" t="str">
        <f aca="false">IF(($Q$24*12-L53)&gt;=0,L53,"")</f>
        <v/>
      </c>
      <c r="N53" s="143" t="n">
        <f aca="false">IF(M53&lt;&gt;"",($Q$22*$Q$26/12)/(1-(1+($Q$26/12))^(-$Q$24*12)),0)</f>
        <v>0</v>
      </c>
      <c r="O53" s="145" t="str">
        <f aca="false">IF(M53&lt;&gt;"",R52*$Q$26/12,"")</f>
        <v/>
      </c>
      <c r="P53" s="145" t="str">
        <f aca="false">IF(M53&lt;&gt;"",N53-O53,"")</f>
        <v/>
      </c>
      <c r="Q53" s="145" t="str">
        <f aca="false">IF(M53&lt;&gt;"",P53+Q52,"")</f>
        <v/>
      </c>
      <c r="R53" s="145" t="str">
        <f aca="false">IF(M53&lt;&gt;"",$Q$22-Q53,"")</f>
        <v/>
      </c>
    </row>
    <row r="54" customFormat="false" ht="15" hidden="false" customHeight="true" outlineLevel="0" collapsed="false">
      <c r="A54" s="99"/>
      <c r="B54" s="134"/>
      <c r="C54" s="135" t="n">
        <v>16</v>
      </c>
      <c r="D54" s="142" t="n">
        <f aca="false">IF(($H$24*12-C54)&gt;=0,C54,"")</f>
        <v>16</v>
      </c>
      <c r="E54" s="143" t="n">
        <f aca="false">IF(D54&lt;&gt;"",($H$22*$H$26/12)/(1-(1+($H$26/12))^(-$H$24*12)),0)</f>
        <v>57.9984045882848</v>
      </c>
      <c r="F54" s="143" t="n">
        <f aca="false">IF(D54&lt;&gt;"",I53*$H$26/12,"")</f>
        <v>11.6597662196621</v>
      </c>
      <c r="G54" s="143" t="n">
        <f aca="false">IF(D54&lt;&gt;"",E54-F54,"")</f>
        <v>46.3386383686227</v>
      </c>
      <c r="H54" s="143" t="n">
        <f aca="false">IF(D54&lt;&gt;"",G54+H53,"")</f>
        <v>714.385394436216</v>
      </c>
      <c r="I54" s="143" t="n">
        <f aca="false">IF(D54&lt;&gt;"",$H$22-H54,"")</f>
        <v>2285.61460556378</v>
      </c>
      <c r="J54" s="138"/>
      <c r="K54" s="139"/>
      <c r="L54" s="135" t="n">
        <v>16</v>
      </c>
      <c r="M54" s="144" t="str">
        <f aca="false">IF(($Q$24*12-L54)&gt;=0,L54,"")</f>
        <v/>
      </c>
      <c r="N54" s="143" t="n">
        <f aca="false">IF(M54&lt;&gt;"",($Q$22*$Q$26/12)/(1-(1+($Q$26/12))^(-$Q$24*12)),0)</f>
        <v>0</v>
      </c>
      <c r="O54" s="145" t="str">
        <f aca="false">IF(M54&lt;&gt;"",R53*$Q$26/12,"")</f>
        <v/>
      </c>
      <c r="P54" s="145" t="str">
        <f aca="false">IF(M54&lt;&gt;"",N54-O54,"")</f>
        <v/>
      </c>
      <c r="Q54" s="145" t="str">
        <f aca="false">IF(M54&lt;&gt;"",P54+Q53,"")</f>
        <v/>
      </c>
      <c r="R54" s="145" t="str">
        <f aca="false">IF(M54&lt;&gt;"",$Q$22-Q54,"")</f>
        <v/>
      </c>
    </row>
    <row r="55" customFormat="false" ht="15" hidden="false" customHeight="true" outlineLevel="0" collapsed="false">
      <c r="A55" s="99"/>
      <c r="B55" s="134"/>
      <c r="C55" s="135" t="n">
        <v>17</v>
      </c>
      <c r="D55" s="142" t="n">
        <f aca="false">IF(($H$24*12-C55)&gt;=0,C55,"")</f>
        <v>17</v>
      </c>
      <c r="E55" s="143" t="n">
        <f aca="false">IF(D55&lt;&gt;"",($H$22*$H$26/12)/(1-(1+($H$26/12))^(-$H$24*12)),0)</f>
        <v>57.9984045882848</v>
      </c>
      <c r="F55" s="143" t="n">
        <f aca="false">IF(D55&lt;&gt;"",I54*$H$26/12,"")</f>
        <v>11.4280730278189</v>
      </c>
      <c r="G55" s="143" t="n">
        <f aca="false">IF(D55&lt;&gt;"",E55-F55,"")</f>
        <v>46.5703315604659</v>
      </c>
      <c r="H55" s="143" t="n">
        <f aca="false">IF(D55&lt;&gt;"",G55+H54,"")</f>
        <v>760.955725996682</v>
      </c>
      <c r="I55" s="143" t="n">
        <f aca="false">IF(D55&lt;&gt;"",$H$22-H55,"")</f>
        <v>2239.04427400332</v>
      </c>
      <c r="J55" s="138"/>
      <c r="K55" s="139"/>
      <c r="L55" s="135" t="n">
        <v>17</v>
      </c>
      <c r="M55" s="144" t="str">
        <f aca="false">IF(($Q$24*12-L55)&gt;=0,L55,"")</f>
        <v/>
      </c>
      <c r="N55" s="143" t="n">
        <f aca="false">IF(M55&lt;&gt;"",($Q$22*$Q$26/12)/(1-(1+($Q$26/12))^(-$Q$24*12)),0)</f>
        <v>0</v>
      </c>
      <c r="O55" s="145" t="str">
        <f aca="false">IF(M55&lt;&gt;"",R54*$Q$26/12,"")</f>
        <v/>
      </c>
      <c r="P55" s="145" t="str">
        <f aca="false">IF(M55&lt;&gt;"",N55-O55,"")</f>
        <v/>
      </c>
      <c r="Q55" s="145" t="str">
        <f aca="false">IF(M55&lt;&gt;"",P55+Q54,"")</f>
        <v/>
      </c>
      <c r="R55" s="145" t="str">
        <f aca="false">IF(M55&lt;&gt;"",$Q$22-Q55,"")</f>
        <v/>
      </c>
    </row>
    <row r="56" customFormat="false" ht="15" hidden="false" customHeight="true" outlineLevel="0" collapsed="false">
      <c r="A56" s="99"/>
      <c r="B56" s="134"/>
      <c r="C56" s="135" t="n">
        <v>18</v>
      </c>
      <c r="D56" s="142" t="n">
        <f aca="false">IF(($H$24*12-C56)&gt;=0,C56,"")</f>
        <v>18</v>
      </c>
      <c r="E56" s="143" t="n">
        <f aca="false">IF(D56&lt;&gt;"",($H$22*$H$26/12)/(1-(1+($H$26/12))^(-$H$24*12)),0)</f>
        <v>57.9984045882848</v>
      </c>
      <c r="F56" s="143" t="n">
        <f aca="false">IF(D56&lt;&gt;"",I55*$H$26/12,"")</f>
        <v>11.1952213700166</v>
      </c>
      <c r="G56" s="143" t="n">
        <f aca="false">IF(D56&lt;&gt;"",E56-F56,"")</f>
        <v>46.8031832182682</v>
      </c>
      <c r="H56" s="143" t="n">
        <f aca="false">IF(D56&lt;&gt;"",G56+H55,"")</f>
        <v>807.75890921495</v>
      </c>
      <c r="I56" s="143" t="n">
        <f aca="false">IF(D56&lt;&gt;"",$H$22-H56,"")</f>
        <v>2192.24109078505</v>
      </c>
      <c r="J56" s="138"/>
      <c r="K56" s="139"/>
      <c r="L56" s="135" t="n">
        <v>18</v>
      </c>
      <c r="M56" s="144" t="str">
        <f aca="false">IF(($Q$24*12-L56)&gt;=0,L56,"")</f>
        <v/>
      </c>
      <c r="N56" s="143" t="n">
        <f aca="false">IF(M56&lt;&gt;"",($Q$22*$Q$26/12)/(1-(1+($Q$26/12))^(-$Q$24*12)),0)</f>
        <v>0</v>
      </c>
      <c r="O56" s="145" t="str">
        <f aca="false">IF(M56&lt;&gt;"",R55*$Q$26/12,"")</f>
        <v/>
      </c>
      <c r="P56" s="145" t="str">
        <f aca="false">IF(M56&lt;&gt;"",N56-O56,"")</f>
        <v/>
      </c>
      <c r="Q56" s="145" t="str">
        <f aca="false">IF(M56&lt;&gt;"",P56+Q55,"")</f>
        <v/>
      </c>
      <c r="R56" s="145" t="str">
        <f aca="false">IF(M56&lt;&gt;"",$Q$22-Q56,"")</f>
        <v/>
      </c>
    </row>
    <row r="57" customFormat="false" ht="15" hidden="false" customHeight="true" outlineLevel="0" collapsed="false">
      <c r="A57" s="99"/>
      <c r="B57" s="134"/>
      <c r="C57" s="135" t="n">
        <v>19</v>
      </c>
      <c r="D57" s="142" t="n">
        <f aca="false">IF(($H$24*12-C57)&gt;=0,C57,"")</f>
        <v>19</v>
      </c>
      <c r="E57" s="143" t="n">
        <f aca="false">IF(D57&lt;&gt;"",($H$22*$H$26/12)/(1-(1+($H$26/12))^(-$H$24*12)),0)</f>
        <v>57.9984045882848</v>
      </c>
      <c r="F57" s="143" t="n">
        <f aca="false">IF(D57&lt;&gt;"",I56*$H$26/12,"")</f>
        <v>10.9612054539253</v>
      </c>
      <c r="G57" s="143" t="n">
        <f aca="false">IF(D57&lt;&gt;"",E57-F57,"")</f>
        <v>47.0371991343595</v>
      </c>
      <c r="H57" s="143" t="n">
        <f aca="false">IF(D57&lt;&gt;"",G57+H56,"")</f>
        <v>854.79610834931</v>
      </c>
      <c r="I57" s="143" t="n">
        <f aca="false">IF(D57&lt;&gt;"",$H$22-H57,"")</f>
        <v>2145.20389165069</v>
      </c>
      <c r="J57" s="138"/>
      <c r="K57" s="139"/>
      <c r="L57" s="135" t="n">
        <v>19</v>
      </c>
      <c r="M57" s="144" t="str">
        <f aca="false">IF(($Q$24*12-L57)&gt;=0,L57,"")</f>
        <v/>
      </c>
      <c r="N57" s="143" t="n">
        <f aca="false">IF(M57&lt;&gt;"",($Q$22*$Q$26/12)/(1-(1+($Q$26/12))^(-$Q$24*12)),0)</f>
        <v>0</v>
      </c>
      <c r="O57" s="145" t="str">
        <f aca="false">IF(M57&lt;&gt;"",R56*$Q$26/12,"")</f>
        <v/>
      </c>
      <c r="P57" s="145" t="str">
        <f aca="false">IF(M57&lt;&gt;"",N57-O57,"")</f>
        <v/>
      </c>
      <c r="Q57" s="145" t="str">
        <f aca="false">IF(M57&lt;&gt;"",P57+Q56,"")</f>
        <v/>
      </c>
      <c r="R57" s="145" t="str">
        <f aca="false">IF(M57&lt;&gt;"",$Q$22-Q57,"")</f>
        <v/>
      </c>
    </row>
    <row r="58" customFormat="false" ht="15" hidden="false" customHeight="true" outlineLevel="0" collapsed="false">
      <c r="A58" s="99"/>
      <c r="B58" s="134"/>
      <c r="C58" s="135" t="n">
        <v>20</v>
      </c>
      <c r="D58" s="142" t="n">
        <f aca="false">IF(($H$24*12-C58)&gt;=0,C58,"")</f>
        <v>20</v>
      </c>
      <c r="E58" s="143" t="n">
        <f aca="false">IF(D58&lt;&gt;"",($H$22*$H$26/12)/(1-(1+($H$26/12))^(-$H$24*12)),0)</f>
        <v>57.9984045882848</v>
      </c>
      <c r="F58" s="143" t="n">
        <f aca="false">IF(D58&lt;&gt;"",I57*$H$26/12,"")</f>
        <v>10.7260194582535</v>
      </c>
      <c r="G58" s="143" t="n">
        <f aca="false">IF(D58&lt;&gt;"",E58-F58,"")</f>
        <v>47.2723851300313</v>
      </c>
      <c r="H58" s="143" t="n">
        <f aca="false">IF(D58&lt;&gt;"",G58+H57,"")</f>
        <v>902.068493479341</v>
      </c>
      <c r="I58" s="143" t="n">
        <f aca="false">IF(D58&lt;&gt;"",$H$22-H58,"")</f>
        <v>2097.93150652066</v>
      </c>
      <c r="J58" s="138"/>
      <c r="K58" s="139"/>
      <c r="L58" s="135" t="n">
        <v>20</v>
      </c>
      <c r="M58" s="144" t="str">
        <f aca="false">IF(($Q$24*12-L58)&gt;=0,L58,"")</f>
        <v/>
      </c>
      <c r="N58" s="143" t="n">
        <f aca="false">IF(M58&lt;&gt;"",($Q$22*$Q$26/12)/(1-(1+($Q$26/12))^(-$Q$24*12)),0)</f>
        <v>0</v>
      </c>
      <c r="O58" s="145" t="str">
        <f aca="false">IF(M58&lt;&gt;"",R57*$Q$26/12,"")</f>
        <v/>
      </c>
      <c r="P58" s="145" t="str">
        <f aca="false">IF(M58&lt;&gt;"",N58-O58,"")</f>
        <v/>
      </c>
      <c r="Q58" s="145" t="str">
        <f aca="false">IF(M58&lt;&gt;"",P58+Q57,"")</f>
        <v/>
      </c>
      <c r="R58" s="145" t="str">
        <f aca="false">IF(M58&lt;&gt;"",$Q$22-Q58,"")</f>
        <v/>
      </c>
    </row>
    <row r="59" customFormat="false" ht="15" hidden="false" customHeight="true" outlineLevel="0" collapsed="false">
      <c r="A59" s="99"/>
      <c r="B59" s="134"/>
      <c r="C59" s="135" t="n">
        <v>21</v>
      </c>
      <c r="D59" s="142" t="n">
        <f aca="false">IF(($H$24*12-C59)&gt;=0,C59,"")</f>
        <v>21</v>
      </c>
      <c r="E59" s="143" t="n">
        <f aca="false">IF(D59&lt;&gt;"",($H$22*$H$26/12)/(1-(1+($H$26/12))^(-$H$24*12)),0)</f>
        <v>57.9984045882848</v>
      </c>
      <c r="F59" s="143" t="n">
        <f aca="false">IF(D59&lt;&gt;"",I58*$H$26/12,"")</f>
        <v>10.4896575326033</v>
      </c>
      <c r="G59" s="143" t="n">
        <f aca="false">IF(D59&lt;&gt;"",E59-F59,"")</f>
        <v>47.5087470556815</v>
      </c>
      <c r="H59" s="143" t="n">
        <f aca="false">IF(D59&lt;&gt;"",G59+H58,"")</f>
        <v>949.577240535023</v>
      </c>
      <c r="I59" s="143" t="n">
        <f aca="false">IF(D59&lt;&gt;"",$H$22-H59,"")</f>
        <v>2050.42275946498</v>
      </c>
      <c r="J59" s="138"/>
      <c r="K59" s="139"/>
      <c r="L59" s="135" t="n">
        <v>21</v>
      </c>
      <c r="M59" s="144" t="str">
        <f aca="false">IF(($Q$24*12-L59)&gt;=0,L59,"")</f>
        <v/>
      </c>
      <c r="N59" s="143" t="n">
        <f aca="false">IF(M59&lt;&gt;"",($Q$22*$Q$26/12)/(1-(1+($Q$26/12))^(-$Q$24*12)),0)</f>
        <v>0</v>
      </c>
      <c r="O59" s="145" t="str">
        <f aca="false">IF(M59&lt;&gt;"",R58*$Q$26/12,"")</f>
        <v/>
      </c>
      <c r="P59" s="145" t="str">
        <f aca="false">IF(M59&lt;&gt;"",N59-O59,"")</f>
        <v/>
      </c>
      <c r="Q59" s="145" t="str">
        <f aca="false">IF(M59&lt;&gt;"",P59+Q58,"")</f>
        <v/>
      </c>
      <c r="R59" s="145" t="str">
        <f aca="false">IF(M59&lt;&gt;"",$Q$22-Q59,"")</f>
        <v/>
      </c>
    </row>
    <row r="60" customFormat="false" ht="15" hidden="false" customHeight="true" outlineLevel="0" collapsed="false">
      <c r="A60" s="99"/>
      <c r="B60" s="134"/>
      <c r="C60" s="135" t="n">
        <v>22</v>
      </c>
      <c r="D60" s="142" t="n">
        <f aca="false">IF(($H$24*12-C60)&gt;=0,C60,"")</f>
        <v>22</v>
      </c>
      <c r="E60" s="143" t="n">
        <f aca="false">IF(D60&lt;&gt;"",($H$22*$H$26/12)/(1-(1+($H$26/12))^(-$H$24*12)),0)</f>
        <v>57.9984045882848</v>
      </c>
      <c r="F60" s="143" t="n">
        <f aca="false">IF(D60&lt;&gt;"",I59*$H$26/12,"")</f>
        <v>10.2521137973249</v>
      </c>
      <c r="G60" s="143" t="n">
        <f aca="false">IF(D60&lt;&gt;"",E60-F60,"")</f>
        <v>47.7462907909599</v>
      </c>
      <c r="H60" s="143" t="n">
        <f aca="false">IF(D60&lt;&gt;"",G60+H59,"")</f>
        <v>997.323531325983</v>
      </c>
      <c r="I60" s="143" t="n">
        <f aca="false">IF(D60&lt;&gt;"",$H$22-H60,"")</f>
        <v>2002.67646867402</v>
      </c>
      <c r="J60" s="138"/>
      <c r="K60" s="139"/>
      <c r="L60" s="135" t="n">
        <v>22</v>
      </c>
      <c r="M60" s="144" t="str">
        <f aca="false">IF(($Q$24*12-L60)&gt;=0,L60,"")</f>
        <v/>
      </c>
      <c r="N60" s="143" t="n">
        <f aca="false">IF(M60&lt;&gt;"",($Q$22*$Q$26/12)/(1-(1+($Q$26/12))^(-$Q$24*12)),0)</f>
        <v>0</v>
      </c>
      <c r="O60" s="145" t="str">
        <f aca="false">IF(M60&lt;&gt;"",R59*$Q$26/12,"")</f>
        <v/>
      </c>
      <c r="P60" s="145" t="str">
        <f aca="false">IF(M60&lt;&gt;"",N60-O60,"")</f>
        <v/>
      </c>
      <c r="Q60" s="145" t="str">
        <f aca="false">IF(M60&lt;&gt;"",P60+Q59,"")</f>
        <v/>
      </c>
      <c r="R60" s="145" t="str">
        <f aca="false">IF(M60&lt;&gt;"",$Q$22-Q60,"")</f>
        <v/>
      </c>
    </row>
    <row r="61" customFormat="false" ht="15" hidden="false" customHeight="true" outlineLevel="0" collapsed="false">
      <c r="A61" s="99"/>
      <c r="B61" s="134"/>
      <c r="C61" s="135" t="n">
        <v>23</v>
      </c>
      <c r="D61" s="142" t="n">
        <f aca="false">IF(($H$24*12-C61)&gt;=0,C61,"")</f>
        <v>23</v>
      </c>
      <c r="E61" s="143" t="n">
        <f aca="false">IF(D61&lt;&gt;"",($H$22*$H$26/12)/(1-(1+($H$26/12))^(-$H$24*12)),0)</f>
        <v>57.9984045882848</v>
      </c>
      <c r="F61" s="143" t="n">
        <f aca="false">IF(D61&lt;&gt;"",I60*$H$26/12,"")</f>
        <v>10.0133823433701</v>
      </c>
      <c r="G61" s="143" t="n">
        <f aca="false">IF(D61&lt;&gt;"",E61-F61,"")</f>
        <v>47.9850222449147</v>
      </c>
      <c r="H61" s="143" t="n">
        <f aca="false">IF(D61&lt;&gt;"",G61+H60,"")</f>
        <v>1045.3085535709</v>
      </c>
      <c r="I61" s="143" t="n">
        <f aca="false">IF(D61&lt;&gt;"",$H$22-H61,"")</f>
        <v>1954.6914464291</v>
      </c>
      <c r="J61" s="138"/>
      <c r="K61" s="139"/>
      <c r="L61" s="135" t="n">
        <v>23</v>
      </c>
      <c r="M61" s="144" t="str">
        <f aca="false">IF(($Q$24*12-L61)&gt;=0,L61,"")</f>
        <v/>
      </c>
      <c r="N61" s="143" t="n">
        <f aca="false">IF(M61&lt;&gt;"",($Q$22*$Q$26/12)/(1-(1+($Q$26/12))^(-$Q$24*12)),0)</f>
        <v>0</v>
      </c>
      <c r="O61" s="145" t="str">
        <f aca="false">IF(M61&lt;&gt;"",R60*$Q$26/12,"")</f>
        <v/>
      </c>
      <c r="P61" s="145" t="str">
        <f aca="false">IF(M61&lt;&gt;"",N61-O61,"")</f>
        <v/>
      </c>
      <c r="Q61" s="145" t="str">
        <f aca="false">IF(M61&lt;&gt;"",P61+Q60,"")</f>
        <v/>
      </c>
      <c r="R61" s="145" t="str">
        <f aca="false">IF(M61&lt;&gt;"",$Q$22-Q61,"")</f>
        <v/>
      </c>
    </row>
    <row r="62" customFormat="false" ht="15" hidden="false" customHeight="true" outlineLevel="0" collapsed="false">
      <c r="A62" s="99"/>
      <c r="B62" s="134"/>
      <c r="C62" s="135" t="n">
        <v>24</v>
      </c>
      <c r="D62" s="142" t="n">
        <f aca="false">IF(($H$24*12-C62)&gt;=0,C62,"")</f>
        <v>24</v>
      </c>
      <c r="E62" s="143" t="n">
        <f aca="false">IF(D62&lt;&gt;"",($H$22*$H$26/12)/(1-(1+($H$26/12))^(-$H$24*12)),0)</f>
        <v>57.9984045882848</v>
      </c>
      <c r="F62" s="143" t="n">
        <f aca="false">IF(D62&lt;&gt;"",I61*$H$26/12,"")</f>
        <v>9.7734572321455</v>
      </c>
      <c r="G62" s="143" t="n">
        <f aca="false">IF(D62&lt;&gt;"",E62-F62,"")</f>
        <v>48.2249473561393</v>
      </c>
      <c r="H62" s="143" t="n">
        <f aca="false">IF(D62&lt;&gt;"",G62+H61,"")</f>
        <v>1093.53350092704</v>
      </c>
      <c r="I62" s="143" t="n">
        <f aca="false">IF(D62&lt;&gt;"",$H$22-H62,"")</f>
        <v>1906.46649907296</v>
      </c>
      <c r="J62" s="138"/>
      <c r="K62" s="139"/>
      <c r="L62" s="135" t="n">
        <v>24</v>
      </c>
      <c r="M62" s="144" t="str">
        <f aca="false">IF(($Q$24*12-L62)&gt;=0,L62,"")</f>
        <v/>
      </c>
      <c r="N62" s="143" t="n">
        <f aca="false">IF(M62&lt;&gt;"",($Q$22*$Q$26/12)/(1-(1+($Q$26/12))^(-$Q$24*12)),0)</f>
        <v>0</v>
      </c>
      <c r="O62" s="145" t="str">
        <f aca="false">IF(M62&lt;&gt;"",R61*$Q$26/12,"")</f>
        <v/>
      </c>
      <c r="P62" s="145" t="str">
        <f aca="false">IF(M62&lt;&gt;"",N62-O62,"")</f>
        <v/>
      </c>
      <c r="Q62" s="145" t="str">
        <f aca="false">IF(M62&lt;&gt;"",P62+Q61,"")</f>
        <v/>
      </c>
      <c r="R62" s="145" t="str">
        <f aca="false">IF(M62&lt;&gt;"",$Q$22-Q62,"")</f>
        <v/>
      </c>
    </row>
    <row r="63" customFormat="false" ht="15" hidden="false" customHeight="true" outlineLevel="0" collapsed="false">
      <c r="A63" s="99"/>
      <c r="B63" s="134"/>
      <c r="C63" s="135" t="n">
        <v>25</v>
      </c>
      <c r="D63" s="142" t="n">
        <f aca="false">IF(($H$24*12-C63)&gt;=0,C63,"")</f>
        <v>25</v>
      </c>
      <c r="E63" s="143" t="n">
        <f aca="false">IF(D63&lt;&gt;"",($H$22*$H$26/12)/(1-(1+($H$26/12))^(-$H$24*12)),0)</f>
        <v>57.9984045882848</v>
      </c>
      <c r="F63" s="143" t="n">
        <f aca="false">IF(D63&lt;&gt;"",I62*$H$26/12,"")</f>
        <v>9.5323324953648</v>
      </c>
      <c r="G63" s="143" t="n">
        <f aca="false">IF(D63&lt;&gt;"",E63-F63,"")</f>
        <v>48.46607209292</v>
      </c>
      <c r="H63" s="143" t="n">
        <f aca="false">IF(D63&lt;&gt;"",G63+H62,"")</f>
        <v>1141.99957301996</v>
      </c>
      <c r="I63" s="143" t="n">
        <f aca="false">IF(D63&lt;&gt;"",$H$22-H63,"")</f>
        <v>1858.00042698004</v>
      </c>
      <c r="J63" s="138"/>
      <c r="K63" s="139"/>
      <c r="L63" s="135" t="n">
        <v>25</v>
      </c>
      <c r="M63" s="144" t="str">
        <f aca="false">IF(($Q$24*12-L63)&gt;=0,L63,"")</f>
        <v/>
      </c>
      <c r="N63" s="143" t="n">
        <f aca="false">IF(M63&lt;&gt;"",($Q$22*$Q$26/12)/(1-(1+($Q$26/12))^(-$Q$24*12)),0)</f>
        <v>0</v>
      </c>
      <c r="O63" s="145" t="str">
        <f aca="false">IF(M63&lt;&gt;"",R62*$Q$26/12,"")</f>
        <v/>
      </c>
      <c r="P63" s="145" t="str">
        <f aca="false">IF(M63&lt;&gt;"",N63-O63,"")</f>
        <v/>
      </c>
      <c r="Q63" s="145" t="str">
        <f aca="false">IF(M63&lt;&gt;"",P63+Q62,"")</f>
        <v/>
      </c>
      <c r="R63" s="145" t="str">
        <f aca="false">IF(M63&lt;&gt;"",$Q$22-Q63,"")</f>
        <v/>
      </c>
    </row>
    <row r="64" customFormat="false" ht="15" hidden="false" customHeight="true" outlineLevel="0" collapsed="false">
      <c r="A64" s="99"/>
      <c r="B64" s="134"/>
      <c r="C64" s="135" t="n">
        <v>26</v>
      </c>
      <c r="D64" s="142" t="n">
        <f aca="false">IF(($H$24*12-C64)&gt;=0,C64,"")</f>
        <v>26</v>
      </c>
      <c r="E64" s="143" t="n">
        <f aca="false">IF(D64&lt;&gt;"",($H$22*$H$26/12)/(1-(1+($H$26/12))^(-$H$24*12)),0)</f>
        <v>57.9984045882848</v>
      </c>
      <c r="F64" s="143" t="n">
        <f aca="false">IF(D64&lt;&gt;"",I63*$H$26/12,"")</f>
        <v>9.2900021349002</v>
      </c>
      <c r="G64" s="143" t="n">
        <f aca="false">IF(D64&lt;&gt;"",E64-F64,"")</f>
        <v>48.7084024533846</v>
      </c>
      <c r="H64" s="143" t="n">
        <f aca="false">IF(D64&lt;&gt;"",G64+H63,"")</f>
        <v>1190.70797547334</v>
      </c>
      <c r="I64" s="143" t="n">
        <f aca="false">IF(D64&lt;&gt;"",$H$22-H64,"")</f>
        <v>1809.29202452666</v>
      </c>
      <c r="J64" s="138"/>
      <c r="K64" s="139"/>
      <c r="L64" s="135" t="n">
        <v>26</v>
      </c>
      <c r="M64" s="144" t="str">
        <f aca="false">IF(($Q$24*12-L64)&gt;=0,L64,"")</f>
        <v/>
      </c>
      <c r="N64" s="143" t="n">
        <f aca="false">IF(M64&lt;&gt;"",($Q$22*$Q$26/12)/(1-(1+($Q$26/12))^(-$Q$24*12)),0)</f>
        <v>0</v>
      </c>
      <c r="O64" s="145" t="str">
        <f aca="false">IF(M64&lt;&gt;"",R63*$Q$26/12,"")</f>
        <v/>
      </c>
      <c r="P64" s="145" t="str">
        <f aca="false">IF(M64&lt;&gt;"",N64-O64,"")</f>
        <v/>
      </c>
      <c r="Q64" s="145" t="str">
        <f aca="false">IF(M64&lt;&gt;"",P64+Q63,"")</f>
        <v/>
      </c>
      <c r="R64" s="145" t="str">
        <f aca="false">IF(M64&lt;&gt;"",$Q$22-Q64,"")</f>
        <v/>
      </c>
    </row>
    <row r="65" customFormat="false" ht="15" hidden="false" customHeight="true" outlineLevel="0" collapsed="false">
      <c r="A65" s="99"/>
      <c r="B65" s="134"/>
      <c r="C65" s="135" t="n">
        <v>27</v>
      </c>
      <c r="D65" s="142" t="n">
        <f aca="false">IF(($H$24*12-C65)&gt;=0,C65,"")</f>
        <v>27</v>
      </c>
      <c r="E65" s="143" t="n">
        <f aca="false">IF(D65&lt;&gt;"",($H$22*$H$26/12)/(1-(1+($H$26/12))^(-$H$24*12)),0)</f>
        <v>57.9984045882848</v>
      </c>
      <c r="F65" s="143" t="n">
        <f aca="false">IF(D65&lt;&gt;"",I64*$H$26/12,"")</f>
        <v>9.0464601226333</v>
      </c>
      <c r="G65" s="143" t="n">
        <f aca="false">IF(D65&lt;&gt;"",E65-F65,"")</f>
        <v>48.9519444656515</v>
      </c>
      <c r="H65" s="143" t="n">
        <f aca="false">IF(D65&lt;&gt;"",G65+H64,"")</f>
        <v>1239.65991993899</v>
      </c>
      <c r="I65" s="143" t="n">
        <f aca="false">IF(D65&lt;&gt;"",$H$22-H65,"")</f>
        <v>1760.34008006101</v>
      </c>
      <c r="J65" s="138"/>
      <c r="K65" s="139"/>
      <c r="L65" s="135" t="n">
        <v>27</v>
      </c>
      <c r="M65" s="144" t="str">
        <f aca="false">IF(($Q$24*12-L65)&gt;=0,L65,"")</f>
        <v/>
      </c>
      <c r="N65" s="143" t="n">
        <f aca="false">IF(M65&lt;&gt;"",($Q$22*$Q$26/12)/(1-(1+($Q$26/12))^(-$Q$24*12)),0)</f>
        <v>0</v>
      </c>
      <c r="O65" s="145" t="str">
        <f aca="false">IF(M65&lt;&gt;"",R64*$Q$26/12,"")</f>
        <v/>
      </c>
      <c r="P65" s="145" t="str">
        <f aca="false">IF(M65&lt;&gt;"",N65-O65,"")</f>
        <v/>
      </c>
      <c r="Q65" s="145" t="str">
        <f aca="false">IF(M65&lt;&gt;"",P65+Q64,"")</f>
        <v/>
      </c>
      <c r="R65" s="145" t="str">
        <f aca="false">IF(M65&lt;&gt;"",$Q$22-Q65,"")</f>
        <v/>
      </c>
    </row>
    <row r="66" customFormat="false" ht="15" hidden="false" customHeight="true" outlineLevel="0" collapsed="false">
      <c r="A66" s="99"/>
      <c r="B66" s="134"/>
      <c r="C66" s="135" t="n">
        <v>28</v>
      </c>
      <c r="D66" s="142" t="n">
        <f aca="false">IF(($H$24*12-C66)&gt;=0,C66,"")</f>
        <v>28</v>
      </c>
      <c r="E66" s="143" t="n">
        <f aca="false">IF(D66&lt;&gt;"",($H$22*$H$26/12)/(1-(1+($H$26/12))^(-$H$24*12)),0)</f>
        <v>57.9984045882848</v>
      </c>
      <c r="F66" s="143" t="n">
        <f aca="false">IF(D66&lt;&gt;"",I65*$H$26/12,"")</f>
        <v>8.80170040030505</v>
      </c>
      <c r="G66" s="143" t="n">
        <f aca="false">IF(D66&lt;&gt;"",E66-F66,"")</f>
        <v>49.1967041879798</v>
      </c>
      <c r="H66" s="143" t="n">
        <f aca="false">IF(D66&lt;&gt;"",G66+H65,"")</f>
        <v>1288.85662412697</v>
      </c>
      <c r="I66" s="143" t="n">
        <f aca="false">IF(D66&lt;&gt;"",$H$22-H66,"")</f>
        <v>1711.14337587303</v>
      </c>
      <c r="J66" s="138"/>
      <c r="K66" s="139"/>
      <c r="L66" s="135" t="n">
        <v>28</v>
      </c>
      <c r="M66" s="144" t="str">
        <f aca="false">IF(($Q$24*12-L66)&gt;=0,L66,"")</f>
        <v/>
      </c>
      <c r="N66" s="143" t="n">
        <f aca="false">IF(M66&lt;&gt;"",($Q$22*$Q$26/12)/(1-(1+($Q$26/12))^(-$Q$24*12)),0)</f>
        <v>0</v>
      </c>
      <c r="O66" s="145" t="str">
        <f aca="false">IF(M66&lt;&gt;"",R65*$Q$26/12,"")</f>
        <v/>
      </c>
      <c r="P66" s="145" t="str">
        <f aca="false">IF(M66&lt;&gt;"",N66-O66,"")</f>
        <v/>
      </c>
      <c r="Q66" s="145" t="str">
        <f aca="false">IF(M66&lt;&gt;"",P66+Q65,"")</f>
        <v/>
      </c>
      <c r="R66" s="145" t="str">
        <f aca="false">IF(M66&lt;&gt;"",$Q$22-Q66,"")</f>
        <v/>
      </c>
    </row>
    <row r="67" customFormat="false" ht="15" hidden="false" customHeight="true" outlineLevel="0" collapsed="false">
      <c r="A67" s="99"/>
      <c r="B67" s="134"/>
      <c r="C67" s="135" t="n">
        <v>29</v>
      </c>
      <c r="D67" s="142" t="n">
        <f aca="false">IF(($H$24*12-C67)&gt;=0,C67,"")</f>
        <v>29</v>
      </c>
      <c r="E67" s="143" t="n">
        <f aca="false">IF(D67&lt;&gt;"",($H$22*$H$26/12)/(1-(1+($H$26/12))^(-$H$24*12)),0)</f>
        <v>57.9984045882848</v>
      </c>
      <c r="F67" s="143" t="n">
        <f aca="false">IF(D67&lt;&gt;"",I66*$H$26/12,"")</f>
        <v>8.55571687936515</v>
      </c>
      <c r="G67" s="143" t="n">
        <f aca="false">IF(D67&lt;&gt;"",E67-F67,"")</f>
        <v>49.4426877089197</v>
      </c>
      <c r="H67" s="143" t="n">
        <f aca="false">IF(D67&lt;&gt;"",G67+H66,"")</f>
        <v>1338.29931183589</v>
      </c>
      <c r="I67" s="143" t="n">
        <f aca="false">IF(D67&lt;&gt;"",$H$22-H67,"")</f>
        <v>1661.70068816411</v>
      </c>
      <c r="J67" s="138"/>
      <c r="K67" s="139"/>
      <c r="L67" s="135" t="n">
        <v>29</v>
      </c>
      <c r="M67" s="144" t="str">
        <f aca="false">IF(($Q$24*12-L67)&gt;=0,L67,"")</f>
        <v/>
      </c>
      <c r="N67" s="143" t="n">
        <f aca="false">IF(M67&lt;&gt;"",($Q$22*$Q$26/12)/(1-(1+($Q$26/12))^(-$Q$24*12)),0)</f>
        <v>0</v>
      </c>
      <c r="O67" s="145" t="str">
        <f aca="false">IF(M67&lt;&gt;"",R66*$Q$26/12,"")</f>
        <v/>
      </c>
      <c r="P67" s="145" t="str">
        <f aca="false">IF(M67&lt;&gt;"",N67-O67,"")</f>
        <v/>
      </c>
      <c r="Q67" s="145" t="str">
        <f aca="false">IF(M67&lt;&gt;"",P67+Q66,"")</f>
        <v/>
      </c>
      <c r="R67" s="145" t="str">
        <f aca="false">IF(M67&lt;&gt;"",$Q$22-Q67,"")</f>
        <v/>
      </c>
    </row>
    <row r="68" customFormat="false" ht="15" hidden="false" customHeight="true" outlineLevel="0" collapsed="false">
      <c r="A68" s="99"/>
      <c r="B68" s="134"/>
      <c r="C68" s="135" t="n">
        <v>30</v>
      </c>
      <c r="D68" s="142" t="n">
        <f aca="false">IF(($H$24*12-C68)&gt;=0,C68,"")</f>
        <v>30</v>
      </c>
      <c r="E68" s="143" t="n">
        <f aca="false">IF(D68&lt;&gt;"",($H$22*$H$26/12)/(1-(1+($H$26/12))^(-$H$24*12)),0)</f>
        <v>57.9984045882848</v>
      </c>
      <c r="F68" s="143" t="n">
        <f aca="false">IF(D68&lt;&gt;"",I67*$H$26/12,"")</f>
        <v>8.30850344082055</v>
      </c>
      <c r="G68" s="143" t="n">
        <f aca="false">IF(D68&lt;&gt;"",E68-F68,"")</f>
        <v>49.6899011474643</v>
      </c>
      <c r="H68" s="143" t="n">
        <f aca="false">IF(D68&lt;&gt;"",G68+H67,"")</f>
        <v>1387.98921298335</v>
      </c>
      <c r="I68" s="143" t="n">
        <f aca="false">IF(D68&lt;&gt;"",$H$22-H68,"")</f>
        <v>1612.01078701665</v>
      </c>
      <c r="J68" s="138"/>
      <c r="K68" s="139"/>
      <c r="L68" s="135" t="n">
        <v>30</v>
      </c>
      <c r="M68" s="144" t="str">
        <f aca="false">IF(($Q$24*12-L68)&gt;=0,L68,"")</f>
        <v/>
      </c>
      <c r="N68" s="143" t="n">
        <f aca="false">IF(M68&lt;&gt;"",($Q$22*$Q$26/12)/(1-(1+($Q$26/12))^(-$Q$24*12)),0)</f>
        <v>0</v>
      </c>
      <c r="O68" s="145" t="str">
        <f aca="false">IF(M68&lt;&gt;"",R67*$Q$26/12,"")</f>
        <v/>
      </c>
      <c r="P68" s="145" t="str">
        <f aca="false">IF(M68&lt;&gt;"",N68-O68,"")</f>
        <v/>
      </c>
      <c r="Q68" s="145" t="str">
        <f aca="false">IF(M68&lt;&gt;"",P68+Q67,"")</f>
        <v/>
      </c>
      <c r="R68" s="145" t="str">
        <f aca="false">IF(M68&lt;&gt;"",$Q$22-Q68,"")</f>
        <v/>
      </c>
    </row>
    <row r="69" customFormat="false" ht="15" hidden="false" customHeight="true" outlineLevel="0" collapsed="false">
      <c r="A69" s="99"/>
      <c r="B69" s="134"/>
      <c r="C69" s="135" t="n">
        <v>31</v>
      </c>
      <c r="D69" s="142" t="n">
        <f aca="false">IF(($H$24*12-C69)&gt;=0,C69,"")</f>
        <v>31</v>
      </c>
      <c r="E69" s="143" t="n">
        <f aca="false">IF(D69&lt;&gt;"",($H$22*$H$26/12)/(1-(1+($H$26/12))^(-$H$24*12)),0)</f>
        <v>57.9984045882848</v>
      </c>
      <c r="F69" s="143" t="n">
        <f aca="false">IF(D69&lt;&gt;"",I68*$H$26/12,"")</f>
        <v>8.06005393508325</v>
      </c>
      <c r="G69" s="143" t="n">
        <f aca="false">IF(D69&lt;&gt;"",E69-F69,"")</f>
        <v>49.9383506532016</v>
      </c>
      <c r="H69" s="143" t="n">
        <f aca="false">IF(D69&lt;&gt;"",G69+H68,"")</f>
        <v>1437.92756363655</v>
      </c>
      <c r="I69" s="143" t="n">
        <f aca="false">IF(D69&lt;&gt;"",$H$22-H69,"")</f>
        <v>1562.07243636345</v>
      </c>
      <c r="J69" s="138"/>
      <c r="K69" s="139"/>
      <c r="L69" s="135" t="n">
        <v>31</v>
      </c>
      <c r="M69" s="144" t="str">
        <f aca="false">IF(($Q$24*12-L69)&gt;=0,L69,"")</f>
        <v/>
      </c>
      <c r="N69" s="143" t="n">
        <f aca="false">IF(M69&lt;&gt;"",($Q$22*$Q$26/12)/(1-(1+($Q$26/12))^(-$Q$24*12)),0)</f>
        <v>0</v>
      </c>
      <c r="O69" s="145" t="str">
        <f aca="false">IF(M69&lt;&gt;"",R68*$Q$26/12,"")</f>
        <v/>
      </c>
      <c r="P69" s="145" t="str">
        <f aca="false">IF(M69&lt;&gt;"",N69-O69,"")</f>
        <v/>
      </c>
      <c r="Q69" s="145" t="str">
        <f aca="false">IF(M69&lt;&gt;"",P69+Q68,"")</f>
        <v/>
      </c>
      <c r="R69" s="145" t="str">
        <f aca="false">IF(M69&lt;&gt;"",$Q$22-Q69,"")</f>
        <v/>
      </c>
    </row>
    <row r="70" customFormat="false" ht="15" hidden="false" customHeight="true" outlineLevel="0" collapsed="false">
      <c r="A70" s="99"/>
      <c r="B70" s="134"/>
      <c r="C70" s="135" t="n">
        <v>32</v>
      </c>
      <c r="D70" s="142" t="n">
        <f aca="false">IF(($H$24*12-C70)&gt;=0,C70,"")</f>
        <v>32</v>
      </c>
      <c r="E70" s="143" t="n">
        <f aca="false">IF(D70&lt;&gt;"",($H$22*$H$26/12)/(1-(1+($H$26/12))^(-$H$24*12)),0)</f>
        <v>57.9984045882848</v>
      </c>
      <c r="F70" s="143" t="n">
        <f aca="false">IF(D70&lt;&gt;"",I69*$H$26/12,"")</f>
        <v>7.81036218181725</v>
      </c>
      <c r="G70" s="143" t="n">
        <f aca="false">IF(D70&lt;&gt;"",E70-F70,"")</f>
        <v>50.1880424064676</v>
      </c>
      <c r="H70" s="143" t="n">
        <f aca="false">IF(D70&lt;&gt;"",G70+H69,"")</f>
        <v>1488.11560604302</v>
      </c>
      <c r="I70" s="143" t="n">
        <f aca="false">IF(D70&lt;&gt;"",$H$22-H70,"")</f>
        <v>1511.88439395698</v>
      </c>
      <c r="J70" s="138"/>
      <c r="K70" s="139"/>
      <c r="L70" s="135" t="n">
        <v>32</v>
      </c>
      <c r="M70" s="144" t="str">
        <f aca="false">IF(($Q$24*12-L70)&gt;=0,L70,"")</f>
        <v/>
      </c>
      <c r="N70" s="143" t="n">
        <f aca="false">IF(M70&lt;&gt;"",($Q$22*$Q$26/12)/(1-(1+($Q$26/12))^(-$Q$24*12)),0)</f>
        <v>0</v>
      </c>
      <c r="O70" s="145" t="str">
        <f aca="false">IF(M70&lt;&gt;"",R69*$Q$26/12,"")</f>
        <v/>
      </c>
      <c r="P70" s="145" t="str">
        <f aca="false">IF(M70&lt;&gt;"",N70-O70,"")</f>
        <v/>
      </c>
      <c r="Q70" s="145" t="str">
        <f aca="false">IF(M70&lt;&gt;"",P70+Q69,"")</f>
        <v/>
      </c>
      <c r="R70" s="145" t="str">
        <f aca="false">IF(M70&lt;&gt;"",$Q$22-Q70,"")</f>
        <v/>
      </c>
    </row>
    <row r="71" customFormat="false" ht="15" hidden="false" customHeight="true" outlineLevel="0" collapsed="false">
      <c r="A71" s="99"/>
      <c r="B71" s="134"/>
      <c r="C71" s="135" t="n">
        <v>33</v>
      </c>
      <c r="D71" s="142" t="n">
        <f aca="false">IF(($H$24*12-C71)&gt;=0,C71,"")</f>
        <v>33</v>
      </c>
      <c r="E71" s="143" t="n">
        <f aca="false">IF(D71&lt;&gt;"",($H$22*$H$26/12)/(1-(1+($H$26/12))^(-$H$24*12)),0)</f>
        <v>57.9984045882848</v>
      </c>
      <c r="F71" s="143" t="n">
        <f aca="false">IF(D71&lt;&gt;"",I70*$H$26/12,"")</f>
        <v>7.5594219697849</v>
      </c>
      <c r="G71" s="143" t="n">
        <f aca="false">IF(D71&lt;&gt;"",E71-F71,"")</f>
        <v>50.4389826184999</v>
      </c>
      <c r="H71" s="143" t="n">
        <f aca="false">IF(D71&lt;&gt;"",G71+H70,"")</f>
        <v>1538.55458866152</v>
      </c>
      <c r="I71" s="143" t="n">
        <f aca="false">IF(D71&lt;&gt;"",$H$22-H71,"")</f>
        <v>1461.44541133848</v>
      </c>
      <c r="J71" s="138"/>
      <c r="K71" s="139"/>
      <c r="L71" s="135" t="n">
        <v>33</v>
      </c>
      <c r="M71" s="144" t="str">
        <f aca="false">IF(($Q$24*12-L71)&gt;=0,L71,"")</f>
        <v/>
      </c>
      <c r="N71" s="143" t="n">
        <f aca="false">IF(M71&lt;&gt;"",($Q$22*$Q$26/12)/(1-(1+($Q$26/12))^(-$Q$24*12)),0)</f>
        <v>0</v>
      </c>
      <c r="O71" s="145" t="str">
        <f aca="false">IF(M71&lt;&gt;"",R70*$Q$26/12,"")</f>
        <v/>
      </c>
      <c r="P71" s="145" t="str">
        <f aca="false">IF(M71&lt;&gt;"",N71-O71,"")</f>
        <v/>
      </c>
      <c r="Q71" s="145" t="str">
        <f aca="false">IF(M71&lt;&gt;"",P71+Q70,"")</f>
        <v/>
      </c>
      <c r="R71" s="145" t="str">
        <f aca="false">IF(M71&lt;&gt;"",$Q$22-Q71,"")</f>
        <v/>
      </c>
    </row>
    <row r="72" customFormat="false" ht="15" hidden="false" customHeight="true" outlineLevel="0" collapsed="false">
      <c r="A72" s="99"/>
      <c r="B72" s="134"/>
      <c r="C72" s="135" t="n">
        <v>34</v>
      </c>
      <c r="D72" s="142" t="n">
        <f aca="false">IF(($H$24*12-C72)&gt;=0,C72,"")</f>
        <v>34</v>
      </c>
      <c r="E72" s="143" t="n">
        <f aca="false">IF(D72&lt;&gt;"",($H$22*$H$26/12)/(1-(1+($H$26/12))^(-$H$24*12)),0)</f>
        <v>57.9984045882848</v>
      </c>
      <c r="F72" s="143" t="n">
        <f aca="false">IF(D72&lt;&gt;"",I71*$H$26/12,"")</f>
        <v>7.3072270566924</v>
      </c>
      <c r="G72" s="143" t="n">
        <f aca="false">IF(D72&lt;&gt;"",E72-F72,"")</f>
        <v>50.6911775315924</v>
      </c>
      <c r="H72" s="143" t="n">
        <f aca="false">IF(D72&lt;&gt;"",G72+H71,"")</f>
        <v>1589.24576619311</v>
      </c>
      <c r="I72" s="143" t="n">
        <f aca="false">IF(D72&lt;&gt;"",$H$22-H72,"")</f>
        <v>1410.75423380689</v>
      </c>
      <c r="J72" s="138"/>
      <c r="K72" s="139"/>
      <c r="L72" s="135" t="n">
        <v>34</v>
      </c>
      <c r="M72" s="144" t="str">
        <f aca="false">IF(($Q$24*12-L72)&gt;=0,L72,"")</f>
        <v/>
      </c>
      <c r="N72" s="143" t="n">
        <f aca="false">IF(M72&lt;&gt;"",($Q$22*$Q$26/12)/(1-(1+($Q$26/12))^(-$Q$24*12)),0)</f>
        <v>0</v>
      </c>
      <c r="O72" s="145" t="str">
        <f aca="false">IF(M72&lt;&gt;"",R71*$Q$26/12,"")</f>
        <v/>
      </c>
      <c r="P72" s="145" t="str">
        <f aca="false">IF(M72&lt;&gt;"",N72-O72,"")</f>
        <v/>
      </c>
      <c r="Q72" s="145" t="str">
        <f aca="false">IF(M72&lt;&gt;"",P72+Q71,"")</f>
        <v/>
      </c>
      <c r="R72" s="145" t="str">
        <f aca="false">IF(M72&lt;&gt;"",$Q$22-Q72,"")</f>
        <v/>
      </c>
    </row>
    <row r="73" customFormat="false" ht="15" hidden="false" customHeight="true" outlineLevel="0" collapsed="false">
      <c r="A73" s="99"/>
      <c r="B73" s="134"/>
      <c r="C73" s="135" t="n">
        <v>35</v>
      </c>
      <c r="D73" s="142" t="n">
        <f aca="false">IF(($H$24*12-C73)&gt;=0,C73,"")</f>
        <v>35</v>
      </c>
      <c r="E73" s="143" t="n">
        <f aca="false">IF(D73&lt;&gt;"",($H$22*$H$26/12)/(1-(1+($H$26/12))^(-$H$24*12)),0)</f>
        <v>57.9984045882848</v>
      </c>
      <c r="F73" s="143" t="n">
        <f aca="false">IF(D73&lt;&gt;"",I72*$H$26/12,"")</f>
        <v>7.05377116903445</v>
      </c>
      <c r="G73" s="143" t="n">
        <f aca="false">IF(D73&lt;&gt;"",E73-F73,"")</f>
        <v>50.9446334192504</v>
      </c>
      <c r="H73" s="143" t="n">
        <f aca="false">IF(D73&lt;&gt;"",G73+H72,"")</f>
        <v>1640.19039961236</v>
      </c>
      <c r="I73" s="143" t="n">
        <f aca="false">IF(D73&lt;&gt;"",$H$22-H73,"")</f>
        <v>1359.80960038764</v>
      </c>
      <c r="J73" s="138"/>
      <c r="K73" s="139"/>
      <c r="L73" s="135" t="n">
        <v>35</v>
      </c>
      <c r="M73" s="144" t="str">
        <f aca="false">IF(($Q$24*12-L73)&gt;=0,L73,"")</f>
        <v/>
      </c>
      <c r="N73" s="143" t="n">
        <f aca="false">IF(M73&lt;&gt;"",($Q$22*$Q$26/12)/(1-(1+($Q$26/12))^(-$Q$24*12)),0)</f>
        <v>0</v>
      </c>
      <c r="O73" s="145" t="str">
        <f aca="false">IF(M73&lt;&gt;"",R72*$Q$26/12,"")</f>
        <v/>
      </c>
      <c r="P73" s="145" t="str">
        <f aca="false">IF(M73&lt;&gt;"",N73-O73,"")</f>
        <v/>
      </c>
      <c r="Q73" s="145" t="str">
        <f aca="false">IF(M73&lt;&gt;"",P73+Q72,"")</f>
        <v/>
      </c>
      <c r="R73" s="145" t="str">
        <f aca="false">IF(M73&lt;&gt;"",$Q$22-Q73,"")</f>
        <v/>
      </c>
    </row>
    <row r="74" customFormat="false" ht="15" hidden="false" customHeight="true" outlineLevel="0" collapsed="false">
      <c r="A74" s="99"/>
      <c r="B74" s="134"/>
      <c r="C74" s="135" t="n">
        <v>36</v>
      </c>
      <c r="D74" s="142" t="n">
        <f aca="false">IF(($H$24*12-C74)&gt;=0,C74,"")</f>
        <v>36</v>
      </c>
      <c r="E74" s="143" t="n">
        <f aca="false">IF(D74&lt;&gt;"",($H$22*$H$26/12)/(1-(1+($H$26/12))^(-$H$24*12)),0)</f>
        <v>57.9984045882848</v>
      </c>
      <c r="F74" s="143" t="n">
        <f aca="false">IF(D74&lt;&gt;"",I73*$H$26/12,"")</f>
        <v>6.7990480019382</v>
      </c>
      <c r="G74" s="143" t="n">
        <f aca="false">IF(D74&lt;&gt;"",E74-F74,"")</f>
        <v>51.1993565863466</v>
      </c>
      <c r="H74" s="143" t="n">
        <f aca="false">IF(D74&lt;&gt;"",G74+H73,"")</f>
        <v>1691.38975619871</v>
      </c>
      <c r="I74" s="143" t="n">
        <f aca="false">IF(D74&lt;&gt;"",$H$22-H74,"")</f>
        <v>1308.61024380129</v>
      </c>
      <c r="J74" s="138"/>
      <c r="K74" s="139"/>
      <c r="L74" s="135" t="n">
        <v>36</v>
      </c>
      <c r="M74" s="144" t="str">
        <f aca="false">IF(($Q$24*12-L74)&gt;=0,L74,"")</f>
        <v/>
      </c>
      <c r="N74" s="143" t="n">
        <f aca="false">IF(M74&lt;&gt;"",($Q$22*$Q$26/12)/(1-(1+($Q$26/12))^(-$Q$24*12)),0)</f>
        <v>0</v>
      </c>
      <c r="O74" s="145" t="str">
        <f aca="false">IF(M74&lt;&gt;"",R73*$Q$26/12,"")</f>
        <v/>
      </c>
      <c r="P74" s="145" t="str">
        <f aca="false">IF(M74&lt;&gt;"",N74-O74,"")</f>
        <v/>
      </c>
      <c r="Q74" s="145" t="str">
        <f aca="false">IF(M74&lt;&gt;"",P74+Q73,"")</f>
        <v/>
      </c>
      <c r="R74" s="145" t="str">
        <f aca="false">IF(M74&lt;&gt;"",$Q$22-Q74,"")</f>
        <v/>
      </c>
    </row>
    <row r="75" customFormat="false" ht="15" hidden="false" customHeight="true" outlineLevel="0" collapsed="false">
      <c r="A75" s="99"/>
      <c r="B75" s="134"/>
      <c r="C75" s="135" t="n">
        <v>37</v>
      </c>
      <c r="D75" s="142" t="n">
        <f aca="false">IF(($H$24*12-C75)&gt;=0,C75,"")</f>
        <v>37</v>
      </c>
      <c r="E75" s="143" t="n">
        <f aca="false">IF(D75&lt;&gt;"",($H$22*$H$26/12)/(1-(1+($H$26/12))^(-$H$24*12)),0)</f>
        <v>57.9984045882848</v>
      </c>
      <c r="F75" s="143" t="n">
        <f aca="false">IF(D75&lt;&gt;"",I74*$H$26/12,"")</f>
        <v>6.54305121900645</v>
      </c>
      <c r="G75" s="143" t="n">
        <f aca="false">IF(D75&lt;&gt;"",E75-F75,"")</f>
        <v>51.4553533692784</v>
      </c>
      <c r="H75" s="143" t="n">
        <f aca="false">IF(D75&lt;&gt;"",G75+H74,"")</f>
        <v>1742.84510956799</v>
      </c>
      <c r="I75" s="143" t="n">
        <f aca="false">IF(D75&lt;&gt;"",$H$22-H75,"")</f>
        <v>1257.15489043201</v>
      </c>
      <c r="J75" s="138"/>
      <c r="K75" s="139"/>
      <c r="L75" s="135" t="n">
        <v>37</v>
      </c>
      <c r="M75" s="144" t="str">
        <f aca="false">IF(($Q$24*12-L75)&gt;=0,L75,"")</f>
        <v/>
      </c>
      <c r="N75" s="143" t="n">
        <f aca="false">IF(M75&lt;&gt;"",($Q$22*$Q$26/12)/(1-(1+($Q$26/12))^(-$Q$24*12)),0)</f>
        <v>0</v>
      </c>
      <c r="O75" s="145" t="str">
        <f aca="false">IF(M75&lt;&gt;"",R74*$Q$26/12,"")</f>
        <v/>
      </c>
      <c r="P75" s="145" t="str">
        <f aca="false">IF(M75&lt;&gt;"",N75-O75,"")</f>
        <v/>
      </c>
      <c r="Q75" s="145" t="str">
        <f aca="false">IF(M75&lt;&gt;"",P75+Q74,"")</f>
        <v/>
      </c>
      <c r="R75" s="145" t="str">
        <f aca="false">IF(M75&lt;&gt;"",$Q$22-Q75,"")</f>
        <v/>
      </c>
    </row>
    <row r="76" customFormat="false" ht="15" hidden="false" customHeight="true" outlineLevel="0" collapsed="false">
      <c r="A76" s="99"/>
      <c r="B76" s="134"/>
      <c r="C76" s="135" t="n">
        <v>38</v>
      </c>
      <c r="D76" s="142" t="n">
        <f aca="false">IF(($H$24*12-C76)&gt;=0,C76,"")</f>
        <v>38</v>
      </c>
      <c r="E76" s="143" t="n">
        <f aca="false">IF(D76&lt;&gt;"",($H$22*$H$26/12)/(1-(1+($H$26/12))^(-$H$24*12)),0)</f>
        <v>57.9984045882848</v>
      </c>
      <c r="F76" s="143" t="n">
        <f aca="false">IF(D76&lt;&gt;"",I75*$H$26/12,"")</f>
        <v>6.28577445216005</v>
      </c>
      <c r="G76" s="143" t="n">
        <f aca="false">IF(D76&lt;&gt;"",E76-F76,"")</f>
        <v>51.7126301361248</v>
      </c>
      <c r="H76" s="143" t="n">
        <f aca="false">IF(D76&lt;&gt;"",G76+H75,"")</f>
        <v>1794.55773970411</v>
      </c>
      <c r="I76" s="143" t="n">
        <f aca="false">IF(D76&lt;&gt;"",$H$22-H76,"")</f>
        <v>1205.44226029589</v>
      </c>
      <c r="J76" s="138"/>
      <c r="K76" s="139"/>
      <c r="L76" s="135" t="n">
        <v>38</v>
      </c>
      <c r="M76" s="144" t="str">
        <f aca="false">IF(($Q$24*12-L76)&gt;=0,L76,"")</f>
        <v/>
      </c>
      <c r="N76" s="143" t="n">
        <f aca="false">IF(M76&lt;&gt;"",($Q$22*$Q$26/12)/(1-(1+($Q$26/12))^(-$Q$24*12)),0)</f>
        <v>0</v>
      </c>
      <c r="O76" s="145" t="str">
        <f aca="false">IF(M76&lt;&gt;"",R75*$Q$26/12,"")</f>
        <v/>
      </c>
      <c r="P76" s="145" t="str">
        <f aca="false">IF(M76&lt;&gt;"",N76-O76,"")</f>
        <v/>
      </c>
      <c r="Q76" s="145" t="str">
        <f aca="false">IF(M76&lt;&gt;"",P76+Q75,"")</f>
        <v/>
      </c>
      <c r="R76" s="145" t="str">
        <f aca="false">IF(M76&lt;&gt;"",$Q$22-Q76,"")</f>
        <v/>
      </c>
    </row>
    <row r="77" customFormat="false" ht="15" hidden="false" customHeight="true" outlineLevel="0" collapsed="false">
      <c r="A77" s="99"/>
      <c r="B77" s="134"/>
      <c r="C77" s="135" t="n">
        <v>39</v>
      </c>
      <c r="D77" s="142" t="n">
        <f aca="false">IF(($H$24*12-C77)&gt;=0,C77,"")</f>
        <v>39</v>
      </c>
      <c r="E77" s="143" t="n">
        <f aca="false">IF(D77&lt;&gt;"",($H$22*$H$26/12)/(1-(1+($H$26/12))^(-$H$24*12)),0)</f>
        <v>57.9984045882848</v>
      </c>
      <c r="F77" s="143" t="n">
        <f aca="false">IF(D77&lt;&gt;"",I76*$H$26/12,"")</f>
        <v>6.02721130147945</v>
      </c>
      <c r="G77" s="143" t="n">
        <f aca="false">IF(D77&lt;&gt;"",E77-F77,"")</f>
        <v>51.9711932868054</v>
      </c>
      <c r="H77" s="143" t="n">
        <f aca="false">IF(D77&lt;&gt;"",G77+H76,"")</f>
        <v>1846.52893299092</v>
      </c>
      <c r="I77" s="143" t="n">
        <f aca="false">IF(D77&lt;&gt;"",$H$22-H77,"")</f>
        <v>1153.47106700908</v>
      </c>
      <c r="J77" s="138"/>
      <c r="K77" s="139"/>
      <c r="L77" s="135" t="n">
        <v>39</v>
      </c>
      <c r="M77" s="144" t="str">
        <f aca="false">IF(($Q$24*12-L77)&gt;=0,L77,"")</f>
        <v/>
      </c>
      <c r="N77" s="143" t="n">
        <f aca="false">IF(M77&lt;&gt;"",($Q$22*$Q$26/12)/(1-(1+($Q$26/12))^(-$Q$24*12)),0)</f>
        <v>0</v>
      </c>
      <c r="O77" s="145" t="str">
        <f aca="false">IF(M77&lt;&gt;"",R76*$Q$26/12,"")</f>
        <v/>
      </c>
      <c r="P77" s="145" t="str">
        <f aca="false">IF(M77&lt;&gt;"",N77-O77,"")</f>
        <v/>
      </c>
      <c r="Q77" s="145" t="str">
        <f aca="false">IF(M77&lt;&gt;"",P77+Q76,"")</f>
        <v/>
      </c>
      <c r="R77" s="145" t="str">
        <f aca="false">IF(M77&lt;&gt;"",$Q$22-Q77,"")</f>
        <v/>
      </c>
    </row>
    <row r="78" customFormat="false" ht="15" hidden="false" customHeight="true" outlineLevel="0" collapsed="false">
      <c r="A78" s="99"/>
      <c r="B78" s="134"/>
      <c r="C78" s="135" t="n">
        <v>40</v>
      </c>
      <c r="D78" s="142" t="n">
        <f aca="false">IF(($H$24*12-C78)&gt;=0,C78,"")</f>
        <v>40</v>
      </c>
      <c r="E78" s="143" t="n">
        <f aca="false">IF(D78&lt;&gt;"",($H$22*$H$26/12)/(1-(1+($H$26/12))^(-$H$24*12)),0)</f>
        <v>57.9984045882848</v>
      </c>
      <c r="F78" s="143" t="n">
        <f aca="false">IF(D78&lt;&gt;"",I77*$H$26/12,"")</f>
        <v>5.7673553350454</v>
      </c>
      <c r="G78" s="143" t="n">
        <f aca="false">IF(D78&lt;&gt;"",E78-F78,"")</f>
        <v>52.2310492532394</v>
      </c>
      <c r="H78" s="143" t="n">
        <f aca="false">IF(D78&lt;&gt;"",G78+H77,"")</f>
        <v>1898.75998224416</v>
      </c>
      <c r="I78" s="143" t="n">
        <f aca="false">IF(D78&lt;&gt;"",$H$22-H78,"")</f>
        <v>1101.24001775584</v>
      </c>
      <c r="J78" s="138"/>
      <c r="K78" s="139"/>
      <c r="L78" s="135" t="n">
        <v>40</v>
      </c>
      <c r="M78" s="144" t="str">
        <f aca="false">IF(($Q$24*12-L78)&gt;=0,L78,"")</f>
        <v/>
      </c>
      <c r="N78" s="143" t="n">
        <f aca="false">IF(M78&lt;&gt;"",($Q$22*$Q$26/12)/(1-(1+($Q$26/12))^(-$Q$24*12)),0)</f>
        <v>0</v>
      </c>
      <c r="O78" s="145" t="str">
        <f aca="false">IF(M78&lt;&gt;"",R77*$Q$26/12,"")</f>
        <v/>
      </c>
      <c r="P78" s="145" t="str">
        <f aca="false">IF(M78&lt;&gt;"",N78-O78,"")</f>
        <v/>
      </c>
      <c r="Q78" s="145" t="str">
        <f aca="false">IF(M78&lt;&gt;"",P78+Q77,"")</f>
        <v/>
      </c>
      <c r="R78" s="145" t="str">
        <f aca="false">IF(M78&lt;&gt;"",$Q$22-Q78,"")</f>
        <v/>
      </c>
    </row>
    <row r="79" customFormat="false" ht="15" hidden="false" customHeight="true" outlineLevel="0" collapsed="false">
      <c r="A79" s="99"/>
      <c r="B79" s="134"/>
      <c r="C79" s="135" t="n">
        <v>41</v>
      </c>
      <c r="D79" s="142" t="n">
        <f aca="false">IF(($H$24*12-C79)&gt;=0,C79,"")</f>
        <v>41</v>
      </c>
      <c r="E79" s="143" t="n">
        <f aca="false">IF(D79&lt;&gt;"",($H$22*$H$26/12)/(1-(1+($H$26/12))^(-$H$24*12)),0)</f>
        <v>57.9984045882848</v>
      </c>
      <c r="F79" s="143" t="n">
        <f aca="false">IF(D79&lt;&gt;"",I78*$H$26/12,"")</f>
        <v>5.5062000887792</v>
      </c>
      <c r="G79" s="143" t="n">
        <f aca="false">IF(D79&lt;&gt;"",E79-F79,"")</f>
        <v>52.4922044995056</v>
      </c>
      <c r="H79" s="143" t="n">
        <f aca="false">IF(D79&lt;&gt;"",G79+H78,"")</f>
        <v>1951.25218674367</v>
      </c>
      <c r="I79" s="143" t="n">
        <f aca="false">IF(D79&lt;&gt;"",$H$22-H79,"")</f>
        <v>1048.74781325633</v>
      </c>
      <c r="J79" s="138"/>
      <c r="K79" s="139"/>
      <c r="L79" s="135" t="n">
        <v>41</v>
      </c>
      <c r="M79" s="144" t="str">
        <f aca="false">IF(($Q$24*12-L79)&gt;=0,L79,"")</f>
        <v/>
      </c>
      <c r="N79" s="143" t="n">
        <f aca="false">IF(M79&lt;&gt;"",($Q$22*$Q$26/12)/(1-(1+($Q$26/12))^(-$Q$24*12)),0)</f>
        <v>0</v>
      </c>
      <c r="O79" s="145" t="str">
        <f aca="false">IF(M79&lt;&gt;"",R78*$Q$26/12,"")</f>
        <v/>
      </c>
      <c r="P79" s="145" t="str">
        <f aca="false">IF(M79&lt;&gt;"",N79-O79,"")</f>
        <v/>
      </c>
      <c r="Q79" s="145" t="str">
        <f aca="false">IF(M79&lt;&gt;"",P79+Q78,"")</f>
        <v/>
      </c>
      <c r="R79" s="145" t="str">
        <f aca="false">IF(M79&lt;&gt;"",$Q$22-Q79,"")</f>
        <v/>
      </c>
    </row>
    <row r="80" customFormat="false" ht="15" hidden="false" customHeight="true" outlineLevel="0" collapsed="false">
      <c r="A80" s="99"/>
      <c r="B80" s="134"/>
      <c r="C80" s="135" t="n">
        <v>42</v>
      </c>
      <c r="D80" s="142" t="n">
        <f aca="false">IF(($H$24*12-C80)&gt;=0,C80,"")</f>
        <v>42</v>
      </c>
      <c r="E80" s="143" t="n">
        <f aca="false">IF(D80&lt;&gt;"",($H$22*$H$26/12)/(1-(1+($H$26/12))^(-$H$24*12)),0)</f>
        <v>57.9984045882848</v>
      </c>
      <c r="F80" s="143" t="n">
        <f aca="false">IF(D80&lt;&gt;"",I79*$H$26/12,"")</f>
        <v>5.24373906628165</v>
      </c>
      <c r="G80" s="143" t="n">
        <f aca="false">IF(D80&lt;&gt;"",E80-F80,"")</f>
        <v>52.7546655220032</v>
      </c>
      <c r="H80" s="143" t="n">
        <f aca="false">IF(D80&lt;&gt;"",G80+H79,"")</f>
        <v>2004.00685226567</v>
      </c>
      <c r="I80" s="143" t="n">
        <f aca="false">IF(D80&lt;&gt;"",$H$22-H80,"")</f>
        <v>995.99314773433</v>
      </c>
      <c r="J80" s="138"/>
      <c r="K80" s="139"/>
      <c r="L80" s="135" t="n">
        <v>42</v>
      </c>
      <c r="M80" s="144" t="str">
        <f aca="false">IF(($Q$24*12-L80)&gt;=0,L80,"")</f>
        <v/>
      </c>
      <c r="N80" s="143" t="n">
        <f aca="false">IF(M80&lt;&gt;"",($Q$22*$Q$26/12)/(1-(1+($Q$26/12))^(-$Q$24*12)),0)</f>
        <v>0</v>
      </c>
      <c r="O80" s="145" t="str">
        <f aca="false">IF(M80&lt;&gt;"",R79*$Q$26/12,"")</f>
        <v/>
      </c>
      <c r="P80" s="145" t="str">
        <f aca="false">IF(M80&lt;&gt;"",N80-O80,"")</f>
        <v/>
      </c>
      <c r="Q80" s="145" t="str">
        <f aca="false">IF(M80&lt;&gt;"",P80+Q79,"")</f>
        <v/>
      </c>
      <c r="R80" s="145" t="str">
        <f aca="false">IF(M80&lt;&gt;"",$Q$22-Q80,"")</f>
        <v/>
      </c>
    </row>
    <row r="81" customFormat="false" ht="15" hidden="false" customHeight="true" outlineLevel="0" collapsed="false">
      <c r="A81" s="99"/>
      <c r="B81" s="134"/>
      <c r="C81" s="135" t="n">
        <v>43</v>
      </c>
      <c r="D81" s="142" t="n">
        <f aca="false">IF(($H$24*12-C81)&gt;=0,C81,"")</f>
        <v>43</v>
      </c>
      <c r="E81" s="143" t="n">
        <f aca="false">IF(D81&lt;&gt;"",($H$22*$H$26/12)/(1-(1+($H$26/12))^(-$H$24*12)),0)</f>
        <v>57.9984045882848</v>
      </c>
      <c r="F81" s="143" t="n">
        <f aca="false">IF(D81&lt;&gt;"",I80*$H$26/12,"")</f>
        <v>4.97996573867165</v>
      </c>
      <c r="G81" s="143" t="n">
        <f aca="false">IF(D81&lt;&gt;"",E81-F81,"")</f>
        <v>53.0184388496132</v>
      </c>
      <c r="H81" s="143" t="n">
        <f aca="false">IF(D81&lt;&gt;"",G81+H80,"")</f>
        <v>2057.02529111528</v>
      </c>
      <c r="I81" s="143" t="n">
        <f aca="false">IF(D81&lt;&gt;"",$H$22-H81,"")</f>
        <v>942.97470888472</v>
      </c>
      <c r="J81" s="138"/>
      <c r="K81" s="139"/>
      <c r="L81" s="135" t="n">
        <v>43</v>
      </c>
      <c r="M81" s="144" t="str">
        <f aca="false">IF(($Q$24*12-L81)&gt;=0,L81,"")</f>
        <v/>
      </c>
      <c r="N81" s="143" t="n">
        <f aca="false">IF(M81&lt;&gt;"",($Q$22*$Q$26/12)/(1-(1+($Q$26/12))^(-$Q$24*12)),0)</f>
        <v>0</v>
      </c>
      <c r="O81" s="145" t="str">
        <f aca="false">IF(M81&lt;&gt;"",R80*$Q$26/12,"")</f>
        <v/>
      </c>
      <c r="P81" s="145" t="str">
        <f aca="false">IF(M81&lt;&gt;"",N81-O81,"")</f>
        <v/>
      </c>
      <c r="Q81" s="145" t="str">
        <f aca="false">IF(M81&lt;&gt;"",P81+Q80,"")</f>
        <v/>
      </c>
      <c r="R81" s="145" t="str">
        <f aca="false">IF(M81&lt;&gt;"",$Q$22-Q81,"")</f>
        <v/>
      </c>
    </row>
    <row r="82" customFormat="false" ht="15" hidden="false" customHeight="true" outlineLevel="0" collapsed="false">
      <c r="A82" s="99"/>
      <c r="B82" s="134"/>
      <c r="C82" s="135" t="n">
        <v>44</v>
      </c>
      <c r="D82" s="142" t="n">
        <f aca="false">IF(($H$24*12-C82)&gt;=0,C82,"")</f>
        <v>44</v>
      </c>
      <c r="E82" s="143" t="n">
        <f aca="false">IF(D82&lt;&gt;"",($H$22*$H$26/12)/(1-(1+($H$26/12))^(-$H$24*12)),0)</f>
        <v>57.9984045882848</v>
      </c>
      <c r="F82" s="143" t="n">
        <f aca="false">IF(D82&lt;&gt;"",I81*$H$26/12,"")</f>
        <v>4.7148735444236</v>
      </c>
      <c r="G82" s="143" t="n">
        <f aca="false">IF(D82&lt;&gt;"",E82-F82,"")</f>
        <v>53.2835310438612</v>
      </c>
      <c r="H82" s="143" t="n">
        <f aca="false">IF(D82&lt;&gt;"",G82+H81,"")</f>
        <v>2110.30882215914</v>
      </c>
      <c r="I82" s="143" t="n">
        <f aca="false">IF(D82&lt;&gt;"",$H$22-H82,"")</f>
        <v>889.69117784086</v>
      </c>
      <c r="J82" s="138"/>
      <c r="K82" s="139"/>
      <c r="L82" s="135" t="n">
        <v>44</v>
      </c>
      <c r="M82" s="144" t="str">
        <f aca="false">IF(($Q$24*12-L82)&gt;=0,L82,"")</f>
        <v/>
      </c>
      <c r="N82" s="143" t="n">
        <f aca="false">IF(M82&lt;&gt;"",($Q$22*$Q$26/12)/(1-(1+($Q$26/12))^(-$Q$24*12)),0)</f>
        <v>0</v>
      </c>
      <c r="O82" s="145" t="str">
        <f aca="false">IF(M82&lt;&gt;"",R81*$Q$26/12,"")</f>
        <v/>
      </c>
      <c r="P82" s="145" t="str">
        <f aca="false">IF(M82&lt;&gt;"",N82-O82,"")</f>
        <v/>
      </c>
      <c r="Q82" s="145" t="str">
        <f aca="false">IF(M82&lt;&gt;"",P82+Q81,"")</f>
        <v/>
      </c>
      <c r="R82" s="145" t="str">
        <f aca="false">IF(M82&lt;&gt;"",$Q$22-Q82,"")</f>
        <v/>
      </c>
    </row>
    <row r="83" customFormat="false" ht="15" hidden="false" customHeight="true" outlineLevel="0" collapsed="false">
      <c r="A83" s="99"/>
      <c r="B83" s="134"/>
      <c r="C83" s="135" t="n">
        <v>45</v>
      </c>
      <c r="D83" s="142" t="n">
        <f aca="false">IF(($H$24*12-C83)&gt;=0,C83,"")</f>
        <v>45</v>
      </c>
      <c r="E83" s="143" t="n">
        <f aca="false">IF(D83&lt;&gt;"",($H$22*$H$26/12)/(1-(1+($H$26/12))^(-$H$24*12)),0)</f>
        <v>57.9984045882848</v>
      </c>
      <c r="F83" s="143" t="n">
        <f aca="false">IF(D83&lt;&gt;"",I82*$H$26/12,"")</f>
        <v>4.4484558892043</v>
      </c>
      <c r="G83" s="143" t="n">
        <f aca="false">IF(D83&lt;&gt;"",E83-F83,"")</f>
        <v>53.5499486990805</v>
      </c>
      <c r="H83" s="143" t="n">
        <f aca="false">IF(D83&lt;&gt;"",G83+H82,"")</f>
        <v>2163.85877085822</v>
      </c>
      <c r="I83" s="143" t="n">
        <f aca="false">IF(D83&lt;&gt;"",$H$22-H83,"")</f>
        <v>836.14122914178</v>
      </c>
      <c r="J83" s="138"/>
      <c r="K83" s="139"/>
      <c r="L83" s="135" t="n">
        <v>45</v>
      </c>
      <c r="M83" s="144" t="str">
        <f aca="false">IF(($Q$24*12-L83)&gt;=0,L83,"")</f>
        <v/>
      </c>
      <c r="N83" s="143" t="n">
        <f aca="false">IF(M83&lt;&gt;"",($Q$22*$Q$26/12)/(1-(1+($Q$26/12))^(-$Q$24*12)),0)</f>
        <v>0</v>
      </c>
      <c r="O83" s="145" t="str">
        <f aca="false">IF(M83&lt;&gt;"",R82*$Q$26/12,"")</f>
        <v/>
      </c>
      <c r="P83" s="145" t="str">
        <f aca="false">IF(M83&lt;&gt;"",N83-O83,"")</f>
        <v/>
      </c>
      <c r="Q83" s="145" t="str">
        <f aca="false">IF(M83&lt;&gt;"",P83+Q82,"")</f>
        <v/>
      </c>
      <c r="R83" s="145" t="str">
        <f aca="false">IF(M83&lt;&gt;"",$Q$22-Q83,"")</f>
        <v/>
      </c>
    </row>
    <row r="84" customFormat="false" ht="15" hidden="false" customHeight="true" outlineLevel="0" collapsed="false">
      <c r="A84" s="99"/>
      <c r="B84" s="134"/>
      <c r="C84" s="135" t="n">
        <v>46</v>
      </c>
      <c r="D84" s="142" t="n">
        <f aca="false">IF(($H$24*12-C84)&gt;=0,C84,"")</f>
        <v>46</v>
      </c>
      <c r="E84" s="143" t="n">
        <f aca="false">IF(D84&lt;&gt;"",($H$22*$H$26/12)/(1-(1+($H$26/12))^(-$H$24*12)),0)</f>
        <v>57.9984045882848</v>
      </c>
      <c r="F84" s="143" t="n">
        <f aca="false">IF(D84&lt;&gt;"",I83*$H$26/12,"")</f>
        <v>4.1807061457089</v>
      </c>
      <c r="G84" s="143" t="n">
        <f aca="false">IF(D84&lt;&gt;"",E84-F84,"")</f>
        <v>53.8176984425759</v>
      </c>
      <c r="H84" s="143" t="n">
        <f aca="false">IF(D84&lt;&gt;"",G84+H83,"")</f>
        <v>2217.6764693008</v>
      </c>
      <c r="I84" s="143" t="n">
        <f aca="false">IF(D84&lt;&gt;"",$H$22-H84,"")</f>
        <v>782.3235306992</v>
      </c>
      <c r="J84" s="138"/>
      <c r="K84" s="139"/>
      <c r="L84" s="135" t="n">
        <v>46</v>
      </c>
      <c r="M84" s="144" t="str">
        <f aca="false">IF(($Q$24*12-L84)&gt;=0,L84,"")</f>
        <v/>
      </c>
      <c r="N84" s="143" t="n">
        <f aca="false">IF(M84&lt;&gt;"",($Q$22*$Q$26/12)/(1-(1+($Q$26/12))^(-$Q$24*12)),0)</f>
        <v>0</v>
      </c>
      <c r="O84" s="145" t="str">
        <f aca="false">IF(M84&lt;&gt;"",R83*$Q$26/12,"")</f>
        <v/>
      </c>
      <c r="P84" s="145" t="str">
        <f aca="false">IF(M84&lt;&gt;"",N84-O84,"")</f>
        <v/>
      </c>
      <c r="Q84" s="145" t="str">
        <f aca="false">IF(M84&lt;&gt;"",P84+Q83,"")</f>
        <v/>
      </c>
      <c r="R84" s="145" t="str">
        <f aca="false">IF(M84&lt;&gt;"",$Q$22-Q84,"")</f>
        <v/>
      </c>
    </row>
    <row r="85" customFormat="false" ht="15" hidden="false" customHeight="true" outlineLevel="0" collapsed="false">
      <c r="A85" s="99"/>
      <c r="B85" s="134"/>
      <c r="C85" s="135" t="n">
        <v>47</v>
      </c>
      <c r="D85" s="142" t="n">
        <f aca="false">IF(($H$24*12-C85)&gt;=0,C85,"")</f>
        <v>47</v>
      </c>
      <c r="E85" s="143" t="n">
        <f aca="false">IF(D85&lt;&gt;"",($H$22*$H$26/12)/(1-(1+($H$26/12))^(-$H$24*12)),0)</f>
        <v>57.9984045882848</v>
      </c>
      <c r="F85" s="143" t="n">
        <f aca="false">IF(D85&lt;&gt;"",I84*$H$26/12,"")</f>
        <v>3.911617653496</v>
      </c>
      <c r="G85" s="143" t="n">
        <f aca="false">IF(D85&lt;&gt;"",E85-F85,"")</f>
        <v>54.0867869347888</v>
      </c>
      <c r="H85" s="143" t="n">
        <f aca="false">IF(D85&lt;&gt;"",G85+H84,"")</f>
        <v>2271.76325623559</v>
      </c>
      <c r="I85" s="143" t="n">
        <f aca="false">IF(D85&lt;&gt;"",$H$22-H85,"")</f>
        <v>728.23674376441</v>
      </c>
      <c r="J85" s="138"/>
      <c r="K85" s="139"/>
      <c r="L85" s="135" t="n">
        <v>47</v>
      </c>
      <c r="M85" s="144" t="str">
        <f aca="false">IF(($Q$24*12-L85)&gt;=0,L85,"")</f>
        <v/>
      </c>
      <c r="N85" s="143" t="n">
        <f aca="false">IF(M85&lt;&gt;"",($Q$22*$Q$26/12)/(1-(1+($Q$26/12))^(-$Q$24*12)),0)</f>
        <v>0</v>
      </c>
      <c r="O85" s="145" t="str">
        <f aca="false">IF(M85&lt;&gt;"",R84*$Q$26/12,"")</f>
        <v/>
      </c>
      <c r="P85" s="145" t="str">
        <f aca="false">IF(M85&lt;&gt;"",N85-O85,"")</f>
        <v/>
      </c>
      <c r="Q85" s="145" t="str">
        <f aca="false">IF(M85&lt;&gt;"",P85+Q84,"")</f>
        <v/>
      </c>
      <c r="R85" s="145" t="str">
        <f aca="false">IF(M85&lt;&gt;"",$Q$22-Q85,"")</f>
        <v/>
      </c>
    </row>
    <row r="86" customFormat="false" ht="15" hidden="false" customHeight="true" outlineLevel="0" collapsed="false">
      <c r="A86" s="99"/>
      <c r="B86" s="134"/>
      <c r="C86" s="135" t="n">
        <v>48</v>
      </c>
      <c r="D86" s="142" t="n">
        <f aca="false">IF(($H$24*12-C86)&gt;=0,C86,"")</f>
        <v>48</v>
      </c>
      <c r="E86" s="143" t="n">
        <f aca="false">IF(D86&lt;&gt;"",($H$22*$H$26/12)/(1-(1+($H$26/12))^(-$H$24*12)),0)</f>
        <v>57.9984045882848</v>
      </c>
      <c r="F86" s="143" t="n">
        <f aca="false">IF(D86&lt;&gt;"",I85*$H$26/12,"")</f>
        <v>3.64118371882205</v>
      </c>
      <c r="G86" s="143" t="n">
        <f aca="false">IF(D86&lt;&gt;"",E86-F86,"")</f>
        <v>54.3572208694628</v>
      </c>
      <c r="H86" s="143" t="n">
        <f aca="false">IF(D86&lt;&gt;"",G86+H85,"")</f>
        <v>2326.12047710505</v>
      </c>
      <c r="I86" s="143" t="n">
        <f aca="false">IF(D86&lt;&gt;"",$H$22-H86,"")</f>
        <v>673.87952289495</v>
      </c>
      <c r="J86" s="138"/>
      <c r="K86" s="139"/>
      <c r="L86" s="135" t="n">
        <v>48</v>
      </c>
      <c r="M86" s="144" t="str">
        <f aca="false">IF(($Q$24*12-L86)&gt;=0,L86,"")</f>
        <v/>
      </c>
      <c r="N86" s="143" t="n">
        <f aca="false">IF(M86&lt;&gt;"",($Q$22*$Q$26/12)/(1-(1+($Q$26/12))^(-$Q$24*12)),0)</f>
        <v>0</v>
      </c>
      <c r="O86" s="145" t="str">
        <f aca="false">IF(M86&lt;&gt;"",R85*$Q$26/12,"")</f>
        <v/>
      </c>
      <c r="P86" s="145" t="str">
        <f aca="false">IF(M86&lt;&gt;"",N86-O86,"")</f>
        <v/>
      </c>
      <c r="Q86" s="145" t="str">
        <f aca="false">IF(M86&lt;&gt;"",P86+Q85,"")</f>
        <v/>
      </c>
      <c r="R86" s="145" t="str">
        <f aca="false">IF(M86&lt;&gt;"",$Q$22-Q86,"")</f>
        <v/>
      </c>
    </row>
    <row r="87" customFormat="false" ht="15" hidden="false" customHeight="true" outlineLevel="0" collapsed="false">
      <c r="A87" s="99"/>
      <c r="B87" s="134"/>
      <c r="C87" s="135" t="n">
        <v>49</v>
      </c>
      <c r="D87" s="142" t="n">
        <f aca="false">IF(($H$24*12-C87)&gt;=0,C87,"")</f>
        <v>49</v>
      </c>
      <c r="E87" s="143" t="n">
        <f aca="false">IF(D87&lt;&gt;"",($H$22*$H$26/12)/(1-(1+($H$26/12))^(-$H$24*12)),0)</f>
        <v>57.9984045882848</v>
      </c>
      <c r="F87" s="143" t="n">
        <f aca="false">IF(D87&lt;&gt;"",I86*$H$26/12,"")</f>
        <v>3.36939761447475</v>
      </c>
      <c r="G87" s="143" t="n">
        <f aca="false">IF(D87&lt;&gt;"",E87-F87,"")</f>
        <v>54.6290069738101</v>
      </c>
      <c r="H87" s="143" t="n">
        <f aca="false">IF(D87&lt;&gt;"",G87+H86,"")</f>
        <v>2380.74948407886</v>
      </c>
      <c r="I87" s="143" t="n">
        <f aca="false">IF(D87&lt;&gt;"",$H$22-H87,"")</f>
        <v>619.25051592114</v>
      </c>
      <c r="J87" s="138"/>
      <c r="K87" s="139"/>
      <c r="L87" s="135" t="n">
        <v>49</v>
      </c>
      <c r="M87" s="144" t="str">
        <f aca="false">IF(($Q$24*12-L87)&gt;=0,L87,"")</f>
        <v/>
      </c>
      <c r="N87" s="143" t="n">
        <f aca="false">IF(M87&lt;&gt;"",($Q$22*$Q$26/12)/(1-(1+($Q$26/12))^(-$Q$24*12)),0)</f>
        <v>0</v>
      </c>
      <c r="O87" s="145" t="str">
        <f aca="false">IF(M87&lt;&gt;"",R86*$Q$26/12,"")</f>
        <v/>
      </c>
      <c r="P87" s="145" t="str">
        <f aca="false">IF(M87&lt;&gt;"",N87-O87,"")</f>
        <v/>
      </c>
      <c r="Q87" s="145" t="str">
        <f aca="false">IF(M87&lt;&gt;"",P87+Q86,"")</f>
        <v/>
      </c>
      <c r="R87" s="145" t="str">
        <f aca="false">IF(M87&lt;&gt;"",$Q$22-Q87,"")</f>
        <v/>
      </c>
    </row>
    <row r="88" customFormat="false" ht="15" hidden="false" customHeight="true" outlineLevel="0" collapsed="false">
      <c r="A88" s="99"/>
      <c r="B88" s="134"/>
      <c r="C88" s="135" t="n">
        <v>50</v>
      </c>
      <c r="D88" s="142" t="n">
        <f aca="false">IF(($H$24*12-C88)&gt;=0,C88,"")</f>
        <v>50</v>
      </c>
      <c r="E88" s="143" t="n">
        <f aca="false">IF(D88&lt;&gt;"",($H$22*$H$26/12)/(1-(1+($H$26/12))^(-$H$24*12)),0)</f>
        <v>57.9984045882848</v>
      </c>
      <c r="F88" s="143" t="n">
        <f aca="false">IF(D88&lt;&gt;"",I87*$H$26/12,"")</f>
        <v>3.0962525796057</v>
      </c>
      <c r="G88" s="143" t="n">
        <f aca="false">IF(D88&lt;&gt;"",E88-F88,"")</f>
        <v>54.9021520086791</v>
      </c>
      <c r="H88" s="143" t="n">
        <f aca="false">IF(D88&lt;&gt;"",G88+H87,"")</f>
        <v>2435.65163608754</v>
      </c>
      <c r="I88" s="143" t="n">
        <f aca="false">IF(D88&lt;&gt;"",$H$22-H88,"")</f>
        <v>564.34836391246</v>
      </c>
      <c r="J88" s="138"/>
      <c r="K88" s="139"/>
      <c r="L88" s="135" t="n">
        <v>50</v>
      </c>
      <c r="M88" s="144" t="str">
        <f aca="false">IF(($Q$24*12-L88)&gt;=0,L88,"")</f>
        <v/>
      </c>
      <c r="N88" s="143" t="n">
        <f aca="false">IF(M88&lt;&gt;"",($Q$22*$Q$26/12)/(1-(1+($Q$26/12))^(-$Q$24*12)),0)</f>
        <v>0</v>
      </c>
      <c r="O88" s="145" t="str">
        <f aca="false">IF(M88&lt;&gt;"",R87*$Q$26/12,"")</f>
        <v/>
      </c>
      <c r="P88" s="145" t="str">
        <f aca="false">IF(M88&lt;&gt;"",N88-O88,"")</f>
        <v/>
      </c>
      <c r="Q88" s="145" t="str">
        <f aca="false">IF(M88&lt;&gt;"",P88+Q87,"")</f>
        <v/>
      </c>
      <c r="R88" s="145" t="str">
        <f aca="false">IF(M88&lt;&gt;"",$Q$22-Q88,"")</f>
        <v/>
      </c>
    </row>
    <row r="89" customFormat="false" ht="15" hidden="false" customHeight="true" outlineLevel="0" collapsed="false">
      <c r="A89" s="99"/>
      <c r="B89" s="134"/>
      <c r="C89" s="135" t="n">
        <v>51</v>
      </c>
      <c r="D89" s="142" t="n">
        <f aca="false">IF(($H$24*12-C89)&gt;=0,C89,"")</f>
        <v>51</v>
      </c>
      <c r="E89" s="143" t="n">
        <f aca="false">IF(D89&lt;&gt;"",($H$22*$H$26/12)/(1-(1+($H$26/12))^(-$H$24*12)),0)</f>
        <v>57.9984045882848</v>
      </c>
      <c r="F89" s="143" t="n">
        <f aca="false">IF(D89&lt;&gt;"",I88*$H$26/12,"")</f>
        <v>2.8217418195623</v>
      </c>
      <c r="G89" s="143" t="n">
        <f aca="false">IF(D89&lt;&gt;"",E89-F89,"")</f>
        <v>55.1766627687225</v>
      </c>
      <c r="H89" s="143" t="n">
        <f aca="false">IF(D89&lt;&gt;"",G89+H88,"")</f>
        <v>2490.82829885626</v>
      </c>
      <c r="I89" s="143" t="n">
        <f aca="false">IF(D89&lt;&gt;"",$H$22-H89,"")</f>
        <v>509.17170114374</v>
      </c>
      <c r="J89" s="138"/>
      <c r="K89" s="139"/>
      <c r="L89" s="135" t="n">
        <v>51</v>
      </c>
      <c r="M89" s="144" t="str">
        <f aca="false">IF(($Q$24*12-L89)&gt;=0,L89,"")</f>
        <v/>
      </c>
      <c r="N89" s="143" t="n">
        <f aca="false">IF(M89&lt;&gt;"",($Q$22*$Q$26/12)/(1-(1+($Q$26/12))^(-$Q$24*12)),0)</f>
        <v>0</v>
      </c>
      <c r="O89" s="145" t="str">
        <f aca="false">IF(M89&lt;&gt;"",R88*$Q$26/12,"")</f>
        <v/>
      </c>
      <c r="P89" s="145" t="str">
        <f aca="false">IF(M89&lt;&gt;"",N89-O89,"")</f>
        <v/>
      </c>
      <c r="Q89" s="145" t="str">
        <f aca="false">IF(M89&lt;&gt;"",P89+Q88,"")</f>
        <v/>
      </c>
      <c r="R89" s="145" t="str">
        <f aca="false">IF(M89&lt;&gt;"",$Q$22-Q89,"")</f>
        <v/>
      </c>
    </row>
    <row r="90" customFormat="false" ht="15" hidden="false" customHeight="true" outlineLevel="0" collapsed="false">
      <c r="A90" s="99"/>
      <c r="B90" s="134"/>
      <c r="C90" s="135" t="n">
        <v>52</v>
      </c>
      <c r="D90" s="142" t="n">
        <f aca="false">IF(($H$24*12-C90)&gt;=0,C90,"")</f>
        <v>52</v>
      </c>
      <c r="E90" s="143" t="n">
        <f aca="false">IF(D90&lt;&gt;"",($H$22*$H$26/12)/(1-(1+($H$26/12))^(-$H$24*12)),0)</f>
        <v>57.9984045882848</v>
      </c>
      <c r="F90" s="143" t="n">
        <f aca="false">IF(D90&lt;&gt;"",I89*$H$26/12,"")</f>
        <v>2.5458585057187</v>
      </c>
      <c r="G90" s="143" t="n">
        <f aca="false">IF(D90&lt;&gt;"",E90-F90,"")</f>
        <v>55.4525460825661</v>
      </c>
      <c r="H90" s="143" t="n">
        <f aca="false">IF(D90&lt;&gt;"",G90+H89,"")</f>
        <v>2546.28084493883</v>
      </c>
      <c r="I90" s="143" t="n">
        <f aca="false">IF(D90&lt;&gt;"",$H$22-H90,"")</f>
        <v>453.71915506117</v>
      </c>
      <c r="J90" s="138"/>
      <c r="K90" s="139"/>
      <c r="L90" s="135" t="n">
        <v>52</v>
      </c>
      <c r="M90" s="144" t="str">
        <f aca="false">IF(($Q$24*12-L90)&gt;=0,L90,"")</f>
        <v/>
      </c>
      <c r="N90" s="143" t="n">
        <f aca="false">IF(M90&lt;&gt;"",($Q$22*$Q$26/12)/(1-(1+($Q$26/12))^(-$Q$24*12)),0)</f>
        <v>0</v>
      </c>
      <c r="O90" s="145" t="str">
        <f aca="false">IF(M90&lt;&gt;"",R89*$Q$26/12,"")</f>
        <v/>
      </c>
      <c r="P90" s="145" t="str">
        <f aca="false">IF(M90&lt;&gt;"",N90-O90,"")</f>
        <v/>
      </c>
      <c r="Q90" s="145" t="str">
        <f aca="false">IF(M90&lt;&gt;"",P90+Q89,"")</f>
        <v/>
      </c>
      <c r="R90" s="145" t="str">
        <f aca="false">IF(M90&lt;&gt;"",$Q$22-Q90,"")</f>
        <v/>
      </c>
    </row>
    <row r="91" customFormat="false" ht="15" hidden="false" customHeight="true" outlineLevel="0" collapsed="false">
      <c r="A91" s="99"/>
      <c r="B91" s="134"/>
      <c r="C91" s="135" t="n">
        <v>53</v>
      </c>
      <c r="D91" s="142" t="n">
        <f aca="false">IF(($H$24*12-C91)&gt;=0,C91,"")</f>
        <v>53</v>
      </c>
      <c r="E91" s="143" t="n">
        <f aca="false">IF(D91&lt;&gt;"",($H$22*$H$26/12)/(1-(1+($H$26/12))^(-$H$24*12)),0)</f>
        <v>57.9984045882848</v>
      </c>
      <c r="F91" s="143" t="n">
        <f aca="false">IF(D91&lt;&gt;"",I90*$H$26/12,"")</f>
        <v>2.26859577530585</v>
      </c>
      <c r="G91" s="143" t="n">
        <f aca="false">IF(D91&lt;&gt;"",E91-F91,"")</f>
        <v>55.729808812979</v>
      </c>
      <c r="H91" s="143" t="n">
        <f aca="false">IF(D91&lt;&gt;"",G91+H90,"")</f>
        <v>2602.01065375181</v>
      </c>
      <c r="I91" s="143" t="n">
        <f aca="false">IF(D91&lt;&gt;"",$H$22-H91,"")</f>
        <v>397.98934624819</v>
      </c>
      <c r="J91" s="138"/>
      <c r="K91" s="139"/>
      <c r="L91" s="135" t="n">
        <v>53</v>
      </c>
      <c r="M91" s="144" t="str">
        <f aca="false">IF(($Q$24*12-L91)&gt;=0,L91,"")</f>
        <v/>
      </c>
      <c r="N91" s="143" t="n">
        <f aca="false">IF(M91&lt;&gt;"",($Q$22*$Q$26/12)/(1-(1+($Q$26/12))^(-$Q$24*12)),0)</f>
        <v>0</v>
      </c>
      <c r="O91" s="145" t="str">
        <f aca="false">IF(M91&lt;&gt;"",R90*$Q$26/12,"")</f>
        <v/>
      </c>
      <c r="P91" s="145" t="str">
        <f aca="false">IF(M91&lt;&gt;"",N91-O91,"")</f>
        <v/>
      </c>
      <c r="Q91" s="145" t="str">
        <f aca="false">IF(M91&lt;&gt;"",P91+Q90,"")</f>
        <v/>
      </c>
      <c r="R91" s="145" t="str">
        <f aca="false">IF(M91&lt;&gt;"",$Q$22-Q91,"")</f>
        <v/>
      </c>
    </row>
    <row r="92" customFormat="false" ht="15" hidden="false" customHeight="true" outlineLevel="0" collapsed="false">
      <c r="A92" s="99"/>
      <c r="B92" s="134"/>
      <c r="C92" s="135" t="n">
        <v>54</v>
      </c>
      <c r="D92" s="142" t="n">
        <f aca="false">IF(($H$24*12-C92)&gt;=0,C92,"")</f>
        <v>54</v>
      </c>
      <c r="E92" s="143" t="n">
        <f aca="false">IF(D92&lt;&gt;"",($H$22*$H$26/12)/(1-(1+($H$26/12))^(-$H$24*12)),0)</f>
        <v>57.9984045882848</v>
      </c>
      <c r="F92" s="143" t="n">
        <f aca="false">IF(D92&lt;&gt;"",I91*$H$26/12,"")</f>
        <v>1.98994673124095</v>
      </c>
      <c r="G92" s="143" t="n">
        <f aca="false">IF(D92&lt;&gt;"",E92-F92,"")</f>
        <v>56.0084578570439</v>
      </c>
      <c r="H92" s="143" t="n">
        <f aca="false">IF(D92&lt;&gt;"",G92+H91,"")</f>
        <v>2658.01911160885</v>
      </c>
      <c r="I92" s="143" t="n">
        <f aca="false">IF(D92&lt;&gt;"",$H$22-H92,"")</f>
        <v>341.98088839115</v>
      </c>
      <c r="J92" s="138"/>
      <c r="K92" s="139"/>
      <c r="L92" s="135" t="n">
        <v>54</v>
      </c>
      <c r="M92" s="144" t="str">
        <f aca="false">IF(($Q$24*12-L92)&gt;=0,L92,"")</f>
        <v/>
      </c>
      <c r="N92" s="143" t="n">
        <f aca="false">IF(M92&lt;&gt;"",($Q$22*$Q$26/12)/(1-(1+($Q$26/12))^(-$Q$24*12)),0)</f>
        <v>0</v>
      </c>
      <c r="O92" s="145" t="str">
        <f aca="false">IF(M92&lt;&gt;"",R91*$Q$26/12,"")</f>
        <v/>
      </c>
      <c r="P92" s="145" t="str">
        <f aca="false">IF(M92&lt;&gt;"",N92-O92,"")</f>
        <v/>
      </c>
      <c r="Q92" s="145" t="str">
        <f aca="false">IF(M92&lt;&gt;"",P92+Q91,"")</f>
        <v/>
      </c>
      <c r="R92" s="145" t="str">
        <f aca="false">IF(M92&lt;&gt;"",$Q$22-Q92,"")</f>
        <v/>
      </c>
    </row>
    <row r="93" customFormat="false" ht="15" hidden="false" customHeight="true" outlineLevel="0" collapsed="false">
      <c r="A93" s="99"/>
      <c r="B93" s="134"/>
      <c r="C93" s="135" t="n">
        <v>55</v>
      </c>
      <c r="D93" s="142" t="n">
        <f aca="false">IF(($H$24*12-C93)&gt;=0,C93,"")</f>
        <v>55</v>
      </c>
      <c r="E93" s="143" t="n">
        <f aca="false">IF(D93&lt;&gt;"",($H$22*$H$26/12)/(1-(1+($H$26/12))^(-$H$24*12)),0)</f>
        <v>57.9984045882848</v>
      </c>
      <c r="F93" s="143" t="n">
        <f aca="false">IF(D93&lt;&gt;"",I92*$H$26/12,"")</f>
        <v>1.70990444195575</v>
      </c>
      <c r="G93" s="143" t="n">
        <f aca="false">IF(D93&lt;&gt;"",E93-F93,"")</f>
        <v>56.2885001463291</v>
      </c>
      <c r="H93" s="143" t="n">
        <f aca="false">IF(D93&lt;&gt;"",G93+H92,"")</f>
        <v>2714.30761175518</v>
      </c>
      <c r="I93" s="143" t="n">
        <f aca="false">IF(D93&lt;&gt;"",$H$22-H93,"")</f>
        <v>285.69238824482</v>
      </c>
      <c r="J93" s="138"/>
      <c r="K93" s="139"/>
      <c r="L93" s="135" t="n">
        <v>55</v>
      </c>
      <c r="M93" s="144" t="str">
        <f aca="false">IF(($Q$24*12-L93)&gt;=0,L93,"")</f>
        <v/>
      </c>
      <c r="N93" s="143" t="n">
        <f aca="false">IF(M93&lt;&gt;"",($Q$22*$Q$26/12)/(1-(1+($Q$26/12))^(-$Q$24*12)),0)</f>
        <v>0</v>
      </c>
      <c r="O93" s="145" t="str">
        <f aca="false">IF(M93&lt;&gt;"",R92*$Q$26/12,"")</f>
        <v/>
      </c>
      <c r="P93" s="145" t="str">
        <f aca="false">IF(M93&lt;&gt;"",N93-O93,"")</f>
        <v/>
      </c>
      <c r="Q93" s="145" t="str">
        <f aca="false">IF(M93&lt;&gt;"",P93+Q92,"")</f>
        <v/>
      </c>
      <c r="R93" s="145" t="str">
        <f aca="false">IF(M93&lt;&gt;"",$Q$22-Q93,"")</f>
        <v/>
      </c>
    </row>
    <row r="94" customFormat="false" ht="15" hidden="false" customHeight="true" outlineLevel="0" collapsed="false">
      <c r="A94" s="99"/>
      <c r="B94" s="134"/>
      <c r="C94" s="135" t="n">
        <v>56</v>
      </c>
      <c r="D94" s="142" t="n">
        <f aca="false">IF(($H$24*12-C94)&gt;=0,C94,"")</f>
        <v>56</v>
      </c>
      <c r="E94" s="143" t="n">
        <f aca="false">IF(D94&lt;&gt;"",($H$22*$H$26/12)/(1-(1+($H$26/12))^(-$H$24*12)),0)</f>
        <v>57.9984045882848</v>
      </c>
      <c r="F94" s="143" t="n">
        <f aca="false">IF(D94&lt;&gt;"",I93*$H$26/12,"")</f>
        <v>1.4284619412241</v>
      </c>
      <c r="G94" s="143" t="n">
        <f aca="false">IF(D94&lt;&gt;"",E94-F94,"")</f>
        <v>56.5699426470607</v>
      </c>
      <c r="H94" s="143" t="n">
        <f aca="false">IF(D94&lt;&gt;"",G94+H93,"")</f>
        <v>2770.87755440224</v>
      </c>
      <c r="I94" s="143" t="n">
        <f aca="false">IF(D94&lt;&gt;"",$H$22-H94,"")</f>
        <v>229.12244559776</v>
      </c>
      <c r="J94" s="138"/>
      <c r="K94" s="139"/>
      <c r="L94" s="135" t="n">
        <v>56</v>
      </c>
      <c r="M94" s="144" t="str">
        <f aca="false">IF(($Q$24*12-L94)&gt;=0,L94,"")</f>
        <v/>
      </c>
      <c r="N94" s="143" t="n">
        <f aca="false">IF(M94&lt;&gt;"",($Q$22*$Q$26/12)/(1-(1+($Q$26/12))^(-$Q$24*12)),0)</f>
        <v>0</v>
      </c>
      <c r="O94" s="145" t="str">
        <f aca="false">IF(M94&lt;&gt;"",R93*$Q$26/12,"")</f>
        <v/>
      </c>
      <c r="P94" s="145" t="str">
        <f aca="false">IF(M94&lt;&gt;"",N94-O94,"")</f>
        <v/>
      </c>
      <c r="Q94" s="145" t="str">
        <f aca="false">IF(M94&lt;&gt;"",P94+Q93,"")</f>
        <v/>
      </c>
      <c r="R94" s="145" t="str">
        <f aca="false">IF(M94&lt;&gt;"",$Q$22-Q94,"")</f>
        <v/>
      </c>
    </row>
    <row r="95" customFormat="false" ht="15" hidden="false" customHeight="true" outlineLevel="0" collapsed="false">
      <c r="A95" s="99"/>
      <c r="B95" s="134"/>
      <c r="C95" s="135" t="n">
        <v>57</v>
      </c>
      <c r="D95" s="142" t="n">
        <f aca="false">IF(($H$24*12-C95)&gt;=0,C95,"")</f>
        <v>57</v>
      </c>
      <c r="E95" s="143" t="n">
        <f aca="false">IF(D95&lt;&gt;"",($H$22*$H$26/12)/(1-(1+($H$26/12))^(-$H$24*12)),0)</f>
        <v>57.9984045882848</v>
      </c>
      <c r="F95" s="143" t="n">
        <f aca="false">IF(D95&lt;&gt;"",I94*$H$26/12,"")</f>
        <v>1.1456122279888</v>
      </c>
      <c r="G95" s="143" t="n">
        <f aca="false">IF(D95&lt;&gt;"",E95-F95,"")</f>
        <v>56.852792360296</v>
      </c>
      <c r="H95" s="143" t="n">
        <f aca="false">IF(D95&lt;&gt;"",G95+H94,"")</f>
        <v>2827.73034676254</v>
      </c>
      <c r="I95" s="143" t="n">
        <f aca="false">IF(D95&lt;&gt;"",$H$22-H95,"")</f>
        <v>172.26965323746</v>
      </c>
      <c r="J95" s="138"/>
      <c r="K95" s="139"/>
      <c r="L95" s="135" t="n">
        <v>57</v>
      </c>
      <c r="M95" s="144" t="str">
        <f aca="false">IF(($Q$24*12-L95)&gt;=0,L95,"")</f>
        <v/>
      </c>
      <c r="N95" s="143" t="n">
        <f aca="false">IF(M95&lt;&gt;"",($Q$22*$Q$26/12)/(1-(1+($Q$26/12))^(-$Q$24*12)),0)</f>
        <v>0</v>
      </c>
      <c r="O95" s="145" t="str">
        <f aca="false">IF(M95&lt;&gt;"",R94*$Q$26/12,"")</f>
        <v/>
      </c>
      <c r="P95" s="145" t="str">
        <f aca="false">IF(M95&lt;&gt;"",N95-O95,"")</f>
        <v/>
      </c>
      <c r="Q95" s="145" t="str">
        <f aca="false">IF(M95&lt;&gt;"",P95+Q94,"")</f>
        <v/>
      </c>
      <c r="R95" s="145" t="str">
        <f aca="false">IF(M95&lt;&gt;"",$Q$22-Q95,"")</f>
        <v/>
      </c>
    </row>
    <row r="96" customFormat="false" ht="15" hidden="false" customHeight="true" outlineLevel="0" collapsed="false">
      <c r="A96" s="99"/>
      <c r="B96" s="134"/>
      <c r="C96" s="135" t="n">
        <v>58</v>
      </c>
      <c r="D96" s="142" t="n">
        <f aca="false">IF(($H$24*12-C96)&gt;=0,C96,"")</f>
        <v>58</v>
      </c>
      <c r="E96" s="143" t="n">
        <f aca="false">IF(D96&lt;&gt;"",($H$22*$H$26/12)/(1-(1+($H$26/12))^(-$H$24*12)),0)</f>
        <v>57.9984045882848</v>
      </c>
      <c r="F96" s="143" t="n">
        <f aca="false">IF(D96&lt;&gt;"",I95*$H$26/12,"")</f>
        <v>0.8613482661873</v>
      </c>
      <c r="G96" s="143" t="n">
        <f aca="false">IF(D96&lt;&gt;"",E96-F96,"")</f>
        <v>57.1370563220975</v>
      </c>
      <c r="H96" s="143" t="n">
        <f aca="false">IF(D96&lt;&gt;"",G96+H95,"")</f>
        <v>2884.86740308464</v>
      </c>
      <c r="I96" s="143" t="n">
        <f aca="false">IF(D96&lt;&gt;"",$H$22-H96,"")</f>
        <v>115.13259691536</v>
      </c>
      <c r="J96" s="138"/>
      <c r="K96" s="139"/>
      <c r="L96" s="135" t="n">
        <v>58</v>
      </c>
      <c r="M96" s="144" t="str">
        <f aca="false">IF(($Q$24*12-L96)&gt;=0,L96,"")</f>
        <v/>
      </c>
      <c r="N96" s="143" t="n">
        <f aca="false">IF(M96&lt;&gt;"",($Q$22*$Q$26/12)/(1-(1+($Q$26/12))^(-$Q$24*12)),0)</f>
        <v>0</v>
      </c>
      <c r="O96" s="145" t="str">
        <f aca="false">IF(M96&lt;&gt;"",R95*$Q$26/12,"")</f>
        <v/>
      </c>
      <c r="P96" s="145" t="str">
        <f aca="false">IF(M96&lt;&gt;"",N96-O96,"")</f>
        <v/>
      </c>
      <c r="Q96" s="145" t="str">
        <f aca="false">IF(M96&lt;&gt;"",P96+Q95,"")</f>
        <v/>
      </c>
      <c r="R96" s="145" t="str">
        <f aca="false">IF(M96&lt;&gt;"",$Q$22-Q96,"")</f>
        <v/>
      </c>
    </row>
    <row r="97" customFormat="false" ht="15" hidden="false" customHeight="true" outlineLevel="0" collapsed="false">
      <c r="A97" s="99"/>
      <c r="B97" s="134"/>
      <c r="C97" s="135" t="n">
        <v>59</v>
      </c>
      <c r="D97" s="142" t="n">
        <f aca="false">IF(($H$24*12-C97)&gt;=0,C97,"")</f>
        <v>59</v>
      </c>
      <c r="E97" s="143" t="n">
        <f aca="false">IF(D97&lt;&gt;"",($H$22*$H$26/12)/(1-(1+($H$26/12))^(-$H$24*12)),0)</f>
        <v>57.9984045882848</v>
      </c>
      <c r="F97" s="143" t="n">
        <f aca="false">IF(D97&lt;&gt;"",I96*$H$26/12,"")</f>
        <v>0.5756629845768</v>
      </c>
      <c r="G97" s="143" t="n">
        <f aca="false">IF(D97&lt;&gt;"",E97-F97,"")</f>
        <v>57.422741603708</v>
      </c>
      <c r="H97" s="143" t="n">
        <f aca="false">IF(D97&lt;&gt;"",G97+H96,"")</f>
        <v>2942.29014468835</v>
      </c>
      <c r="I97" s="143" t="n">
        <f aca="false">IF(D97&lt;&gt;"",$H$22-H97,"")</f>
        <v>57.70985531165</v>
      </c>
      <c r="J97" s="138"/>
      <c r="K97" s="139"/>
      <c r="L97" s="135" t="n">
        <v>59</v>
      </c>
      <c r="M97" s="144" t="str">
        <f aca="false">IF(($Q$24*12-L97)&gt;=0,L97,"")</f>
        <v/>
      </c>
      <c r="N97" s="143" t="n">
        <f aca="false">IF(M97&lt;&gt;"",($Q$22*$Q$26/12)/(1-(1+($Q$26/12))^(-$Q$24*12)),0)</f>
        <v>0</v>
      </c>
      <c r="O97" s="145" t="str">
        <f aca="false">IF(M97&lt;&gt;"",R96*$Q$26/12,"")</f>
        <v/>
      </c>
      <c r="P97" s="145" t="str">
        <f aca="false">IF(M97&lt;&gt;"",N97-O97,"")</f>
        <v/>
      </c>
      <c r="Q97" s="145" t="str">
        <f aca="false">IF(M97&lt;&gt;"",P97+Q96,"")</f>
        <v/>
      </c>
      <c r="R97" s="145" t="str">
        <f aca="false">IF(M97&lt;&gt;"",$Q$22-Q97,"")</f>
        <v/>
      </c>
    </row>
    <row r="98" customFormat="false" ht="15" hidden="false" customHeight="true" outlineLevel="0" collapsed="false">
      <c r="A98" s="99"/>
      <c r="B98" s="134"/>
      <c r="C98" s="135" t="n">
        <v>60</v>
      </c>
      <c r="D98" s="142" t="n">
        <f aca="false">IF(($H$24*12-C98)&gt;=0,C98,"")</f>
        <v>60</v>
      </c>
      <c r="E98" s="143" t="n">
        <f aca="false">IF(D98&lt;&gt;"",($H$22*$H$26/12)/(1-(1+($H$26/12))^(-$H$24*12)),0)</f>
        <v>57.9984045882848</v>
      </c>
      <c r="F98" s="143" t="n">
        <f aca="false">IF(D98&lt;&gt;"",I97*$H$26/12,"")</f>
        <v>0.28854927655825</v>
      </c>
      <c r="G98" s="143" t="n">
        <f aca="false">IF(D98&lt;&gt;"",E98-F98,"")</f>
        <v>57.7098553117266</v>
      </c>
      <c r="H98" s="143" t="n">
        <f aca="false">IF(D98&lt;&gt;"",G98+H97,"")</f>
        <v>3000.00000000008</v>
      </c>
      <c r="I98" s="143" t="n">
        <f aca="false">IF(D98&lt;&gt;"",$H$22-H98,"")</f>
        <v>-8E-011</v>
      </c>
      <c r="J98" s="138"/>
      <c r="K98" s="139"/>
      <c r="L98" s="135" t="n">
        <v>60</v>
      </c>
      <c r="M98" s="144" t="str">
        <f aca="false">IF(($Q$24*12-L98)&gt;=0,L98,"")</f>
        <v/>
      </c>
      <c r="N98" s="143" t="n">
        <f aca="false">IF(M98&lt;&gt;"",($Q$22*$Q$26/12)/(1-(1+($Q$26/12))^(-$Q$24*12)),0)</f>
        <v>0</v>
      </c>
      <c r="O98" s="145" t="str">
        <f aca="false">IF(M98&lt;&gt;"",R97*$Q$26/12,"")</f>
        <v/>
      </c>
      <c r="P98" s="145" t="str">
        <f aca="false">IF(M98&lt;&gt;"",N98-O98,"")</f>
        <v/>
      </c>
      <c r="Q98" s="145" t="str">
        <f aca="false">IF(M98&lt;&gt;"",P98+Q97,"")</f>
        <v/>
      </c>
      <c r="R98" s="145" t="str">
        <f aca="false">IF(M98&lt;&gt;"",$Q$22-Q98,"")</f>
        <v/>
      </c>
    </row>
    <row r="99" customFormat="false" ht="15" hidden="false" customHeight="true" outlineLevel="0" collapsed="false">
      <c r="A99" s="99"/>
      <c r="B99" s="134"/>
      <c r="C99" s="135" t="n">
        <v>61</v>
      </c>
      <c r="D99" s="144" t="str">
        <f aca="false">IF(($H$24*12-C99)&gt;=0,C99,"")</f>
        <v/>
      </c>
      <c r="E99" s="143" t="n">
        <f aca="false">IF(D99&lt;&gt;"",($H$22*$H$26/12)/(1-(1+($H$26/12))^(-$H$24*12)),0)</f>
        <v>0</v>
      </c>
      <c r="F99" s="145" t="str">
        <f aca="false">IF(D99&lt;&gt;"",I98*$H$26/12,"")</f>
        <v/>
      </c>
      <c r="G99" s="145" t="str">
        <f aca="false">IF(D99&lt;&gt;"",E99-F99,"")</f>
        <v/>
      </c>
      <c r="H99" s="145" t="str">
        <f aca="false">IF(D99&lt;&gt;"",G99+H98,"")</f>
        <v/>
      </c>
      <c r="I99" s="145" t="str">
        <f aca="false">IF(D99&lt;&gt;"",$H$22-H99,"")</f>
        <v/>
      </c>
      <c r="J99" s="138"/>
      <c r="K99" s="139"/>
      <c r="L99" s="135" t="n">
        <v>61</v>
      </c>
      <c r="M99" s="144" t="str">
        <f aca="false">IF(($Q$24*12-L99)&gt;=0,L99,"")</f>
        <v/>
      </c>
      <c r="N99" s="143" t="n">
        <f aca="false">IF(M99&lt;&gt;"",($Q$22*$Q$26/12)/(1-(1+($Q$26/12))^(-$Q$24*12)),0)</f>
        <v>0</v>
      </c>
      <c r="O99" s="145" t="str">
        <f aca="false">IF(M99&lt;&gt;"",R98*$Q$26/12,"")</f>
        <v/>
      </c>
      <c r="P99" s="145" t="str">
        <f aca="false">IF(M99&lt;&gt;"",N99-O99,"")</f>
        <v/>
      </c>
      <c r="Q99" s="145" t="str">
        <f aca="false">IF(M99&lt;&gt;"",P99+Q98,"")</f>
        <v/>
      </c>
      <c r="R99" s="145" t="str">
        <f aca="false">IF(M99&lt;&gt;"",$Q$22-Q99,"")</f>
        <v/>
      </c>
    </row>
    <row r="100" customFormat="false" ht="15" hidden="false" customHeight="true" outlineLevel="0" collapsed="false">
      <c r="A100" s="99"/>
      <c r="B100" s="134"/>
      <c r="C100" s="135" t="n">
        <v>62</v>
      </c>
      <c r="D100" s="144" t="str">
        <f aca="false">IF(($H$24*12-C100)&gt;=0,C100,"")</f>
        <v/>
      </c>
      <c r="E100" s="143" t="n">
        <f aca="false">IF(D100&lt;&gt;"",($H$22*$H$26/12)/(1-(1+($H$26/12))^(-$H$24*12)),0)</f>
        <v>0</v>
      </c>
      <c r="F100" s="145" t="str">
        <f aca="false">IF(D100&lt;&gt;"",I99*$H$26/12,"")</f>
        <v/>
      </c>
      <c r="G100" s="145" t="str">
        <f aca="false">IF(D100&lt;&gt;"",E100-F100,"")</f>
        <v/>
      </c>
      <c r="H100" s="145" t="str">
        <f aca="false">IF(D100&lt;&gt;"",G100+H99,"")</f>
        <v/>
      </c>
      <c r="I100" s="145" t="str">
        <f aca="false">IF(D100&lt;&gt;"",$H$22-H100,"")</f>
        <v/>
      </c>
      <c r="J100" s="138"/>
      <c r="K100" s="139"/>
      <c r="L100" s="135" t="n">
        <v>62</v>
      </c>
      <c r="M100" s="144" t="str">
        <f aca="false">IF(($Q$24*12-L100)&gt;=0,L100,"")</f>
        <v/>
      </c>
      <c r="N100" s="143" t="n">
        <f aca="false">IF(M100&lt;&gt;"",($Q$22*$Q$26/12)/(1-(1+($Q$26/12))^(-$Q$24*12)),0)</f>
        <v>0</v>
      </c>
      <c r="O100" s="145" t="str">
        <f aca="false">IF(M100&lt;&gt;"",R99*$Q$26/12,"")</f>
        <v/>
      </c>
      <c r="P100" s="145" t="str">
        <f aca="false">IF(M100&lt;&gt;"",N100-O100,"")</f>
        <v/>
      </c>
      <c r="Q100" s="145" t="str">
        <f aca="false">IF(M100&lt;&gt;"",P100+Q99,"")</f>
        <v/>
      </c>
      <c r="R100" s="145" t="str">
        <f aca="false">IF(M100&lt;&gt;"",$Q$22-Q100,"")</f>
        <v/>
      </c>
    </row>
    <row r="101" customFormat="false" ht="15" hidden="false" customHeight="true" outlineLevel="0" collapsed="false">
      <c r="A101" s="99"/>
      <c r="B101" s="134"/>
      <c r="C101" s="135" t="n">
        <v>63</v>
      </c>
      <c r="D101" s="144" t="str">
        <f aca="false">IF(($H$24*12-C101)&gt;=0,C101,"")</f>
        <v/>
      </c>
      <c r="E101" s="143" t="n">
        <f aca="false">IF(D101&lt;&gt;"",($H$22*$H$26/12)/(1-(1+($H$26/12))^(-$H$24*12)),0)</f>
        <v>0</v>
      </c>
      <c r="F101" s="145" t="str">
        <f aca="false">IF(D101&lt;&gt;"",I100*$H$26/12,"")</f>
        <v/>
      </c>
      <c r="G101" s="145" t="str">
        <f aca="false">IF(D101&lt;&gt;"",E101-F101,"")</f>
        <v/>
      </c>
      <c r="H101" s="145" t="str">
        <f aca="false">IF(D101&lt;&gt;"",G101+H100,"")</f>
        <v/>
      </c>
      <c r="I101" s="145" t="str">
        <f aca="false">IF(D101&lt;&gt;"",$H$22-H101,"")</f>
        <v/>
      </c>
      <c r="J101" s="138"/>
      <c r="K101" s="139"/>
      <c r="L101" s="135" t="n">
        <v>63</v>
      </c>
      <c r="M101" s="144" t="str">
        <f aca="false">IF(($Q$24*12-L101)&gt;=0,L101,"")</f>
        <v/>
      </c>
      <c r="N101" s="143" t="n">
        <f aca="false">IF(M101&lt;&gt;"",($Q$22*$Q$26/12)/(1-(1+($Q$26/12))^(-$Q$24*12)),0)</f>
        <v>0</v>
      </c>
      <c r="O101" s="145" t="str">
        <f aca="false">IF(M101&lt;&gt;"",R100*$Q$26/12,"")</f>
        <v/>
      </c>
      <c r="P101" s="145" t="str">
        <f aca="false">IF(M101&lt;&gt;"",N101-O101,"")</f>
        <v/>
      </c>
      <c r="Q101" s="145" t="str">
        <f aca="false">IF(M101&lt;&gt;"",P101+Q100,"")</f>
        <v/>
      </c>
      <c r="R101" s="145" t="str">
        <f aca="false">IF(M101&lt;&gt;"",$Q$22-Q101,"")</f>
        <v/>
      </c>
    </row>
    <row r="102" customFormat="false" ht="15" hidden="false" customHeight="true" outlineLevel="0" collapsed="false">
      <c r="A102" s="99"/>
      <c r="B102" s="134"/>
      <c r="C102" s="135" t="n">
        <v>64</v>
      </c>
      <c r="D102" s="144" t="str">
        <f aca="false">IF(($H$24*12-C102)&gt;=0,C102,"")</f>
        <v/>
      </c>
      <c r="E102" s="143" t="n">
        <f aca="false">IF(D102&lt;&gt;"",($H$22*$H$26/12)/(1-(1+($H$26/12))^(-$H$24*12)),0)</f>
        <v>0</v>
      </c>
      <c r="F102" s="145" t="str">
        <f aca="false">IF(D102&lt;&gt;"",I101*$H$26/12,"")</f>
        <v/>
      </c>
      <c r="G102" s="145" t="str">
        <f aca="false">IF(D102&lt;&gt;"",E102-F102,"")</f>
        <v/>
      </c>
      <c r="H102" s="145" t="str">
        <f aca="false">IF(D102&lt;&gt;"",G102+H101,"")</f>
        <v/>
      </c>
      <c r="I102" s="145" t="str">
        <f aca="false">IF(D102&lt;&gt;"",$H$22-H102,"")</f>
        <v/>
      </c>
      <c r="J102" s="138"/>
      <c r="K102" s="139"/>
      <c r="L102" s="135" t="n">
        <v>64</v>
      </c>
      <c r="M102" s="144" t="str">
        <f aca="false">IF(($Q$24*12-L102)&gt;=0,L102,"")</f>
        <v/>
      </c>
      <c r="N102" s="143" t="n">
        <f aca="false">IF(M102&lt;&gt;"",($Q$22*$Q$26/12)/(1-(1+($Q$26/12))^(-$Q$24*12)),0)</f>
        <v>0</v>
      </c>
      <c r="O102" s="145" t="str">
        <f aca="false">IF(M102&lt;&gt;"",R101*$Q$26/12,"")</f>
        <v/>
      </c>
      <c r="P102" s="145" t="str">
        <f aca="false">IF(M102&lt;&gt;"",N102-O102,"")</f>
        <v/>
      </c>
      <c r="Q102" s="145" t="str">
        <f aca="false">IF(M102&lt;&gt;"",P102+Q101,"")</f>
        <v/>
      </c>
      <c r="R102" s="145" t="str">
        <f aca="false">IF(M102&lt;&gt;"",$Q$22-Q102,"")</f>
        <v/>
      </c>
    </row>
    <row r="103" customFormat="false" ht="15" hidden="false" customHeight="true" outlineLevel="0" collapsed="false">
      <c r="A103" s="99"/>
      <c r="B103" s="134"/>
      <c r="C103" s="135" t="n">
        <v>65</v>
      </c>
      <c r="D103" s="144" t="str">
        <f aca="false">IF(($H$24*12-C103)&gt;=0,C103,"")</f>
        <v/>
      </c>
      <c r="E103" s="143" t="n">
        <f aca="false">IF(D103&lt;&gt;"",($H$22*$H$26/12)/(1-(1+($H$26/12))^(-$H$24*12)),0)</f>
        <v>0</v>
      </c>
      <c r="F103" s="145" t="str">
        <f aca="false">IF(D103&lt;&gt;"",I102*$H$26/12,"")</f>
        <v/>
      </c>
      <c r="G103" s="145" t="str">
        <f aca="false">IF(D103&lt;&gt;"",E103-F103,"")</f>
        <v/>
      </c>
      <c r="H103" s="145" t="str">
        <f aca="false">IF(D103&lt;&gt;"",G103+H102,"")</f>
        <v/>
      </c>
      <c r="I103" s="145" t="str">
        <f aca="false">IF(D103&lt;&gt;"",$H$22-H103,"")</f>
        <v/>
      </c>
      <c r="J103" s="138"/>
      <c r="K103" s="139"/>
      <c r="L103" s="135" t="n">
        <v>65</v>
      </c>
      <c r="M103" s="144" t="str">
        <f aca="false">IF(($Q$24*12-L103)&gt;=0,L103,"")</f>
        <v/>
      </c>
      <c r="N103" s="143" t="n">
        <f aca="false">IF(M103&lt;&gt;"",($Q$22*$Q$26/12)/(1-(1+($Q$26/12))^(-$Q$24*12)),0)</f>
        <v>0</v>
      </c>
      <c r="O103" s="145" t="str">
        <f aca="false">IF(M103&lt;&gt;"",R102*$Q$26/12,"")</f>
        <v/>
      </c>
      <c r="P103" s="145" t="str">
        <f aca="false">IF(M103&lt;&gt;"",N103-O103,"")</f>
        <v/>
      </c>
      <c r="Q103" s="145" t="str">
        <f aca="false">IF(M103&lt;&gt;"",P103+Q102,"")</f>
        <v/>
      </c>
      <c r="R103" s="145" t="str">
        <f aca="false">IF(M103&lt;&gt;"",$Q$22-Q103,"")</f>
        <v/>
      </c>
    </row>
    <row r="104" customFormat="false" ht="15" hidden="false" customHeight="true" outlineLevel="0" collapsed="false">
      <c r="A104" s="99"/>
      <c r="B104" s="134"/>
      <c r="C104" s="135" t="n">
        <v>66</v>
      </c>
      <c r="D104" s="144" t="str">
        <f aca="false">IF(($H$24*12-C104)&gt;=0,C104,"")</f>
        <v/>
      </c>
      <c r="E104" s="143" t="n">
        <f aca="false">IF(D104&lt;&gt;"",($H$22*$H$26/12)/(1-(1+($H$26/12))^(-$H$24*12)),0)</f>
        <v>0</v>
      </c>
      <c r="F104" s="145" t="str">
        <f aca="false">IF(D104&lt;&gt;"",I103*$H$26/12,"")</f>
        <v/>
      </c>
      <c r="G104" s="145" t="str">
        <f aca="false">IF(D104&lt;&gt;"",E104-F104,"")</f>
        <v/>
      </c>
      <c r="H104" s="145" t="str">
        <f aca="false">IF(D104&lt;&gt;"",G104+H103,"")</f>
        <v/>
      </c>
      <c r="I104" s="145" t="str">
        <f aca="false">IF(D104&lt;&gt;"",$H$22-H104,"")</f>
        <v/>
      </c>
      <c r="J104" s="138"/>
      <c r="K104" s="139"/>
      <c r="L104" s="135" t="n">
        <v>66</v>
      </c>
      <c r="M104" s="144" t="str">
        <f aca="false">IF(($Q$24*12-L104)&gt;=0,L104,"")</f>
        <v/>
      </c>
      <c r="N104" s="143" t="n">
        <f aca="false">IF(M104&lt;&gt;"",($Q$22*$Q$26/12)/(1-(1+($Q$26/12))^(-$Q$24*12)),0)</f>
        <v>0</v>
      </c>
      <c r="O104" s="145" t="str">
        <f aca="false">IF(M104&lt;&gt;"",R103*$Q$26/12,"")</f>
        <v/>
      </c>
      <c r="P104" s="145" t="str">
        <f aca="false">IF(M104&lt;&gt;"",N104-O104,"")</f>
        <v/>
      </c>
      <c r="Q104" s="145" t="str">
        <f aca="false">IF(M104&lt;&gt;"",P104+Q103,"")</f>
        <v/>
      </c>
      <c r="R104" s="145" t="str">
        <f aca="false">IF(M104&lt;&gt;"",$Q$22-Q104,"")</f>
        <v/>
      </c>
    </row>
    <row r="105" customFormat="false" ht="15" hidden="false" customHeight="true" outlineLevel="0" collapsed="false">
      <c r="A105" s="99"/>
      <c r="B105" s="134"/>
      <c r="C105" s="135" t="n">
        <v>67</v>
      </c>
      <c r="D105" s="144" t="str">
        <f aca="false">IF(($H$24*12-C105)&gt;=0,C105,"")</f>
        <v/>
      </c>
      <c r="E105" s="143" t="n">
        <f aca="false">IF(D105&lt;&gt;"",($H$22*$H$26/12)/(1-(1+($H$26/12))^(-$H$24*12)),0)</f>
        <v>0</v>
      </c>
      <c r="F105" s="145" t="str">
        <f aca="false">IF(D105&lt;&gt;"",I104*$H$26/12,"")</f>
        <v/>
      </c>
      <c r="G105" s="145" t="str">
        <f aca="false">IF(D105&lt;&gt;"",E105-F105,"")</f>
        <v/>
      </c>
      <c r="H105" s="145" t="str">
        <f aca="false">IF(D105&lt;&gt;"",G105+H104,"")</f>
        <v/>
      </c>
      <c r="I105" s="145" t="str">
        <f aca="false">IF(D105&lt;&gt;"",$H$22-H105,"")</f>
        <v/>
      </c>
      <c r="J105" s="138"/>
      <c r="K105" s="139"/>
      <c r="L105" s="135" t="n">
        <v>67</v>
      </c>
      <c r="M105" s="144" t="str">
        <f aca="false">IF(($Q$24*12-L105)&gt;=0,L105,"")</f>
        <v/>
      </c>
      <c r="N105" s="143" t="n">
        <f aca="false">IF(M105&lt;&gt;"",($Q$22*$Q$26/12)/(1-(1+($Q$26/12))^(-$Q$24*12)),0)</f>
        <v>0</v>
      </c>
      <c r="O105" s="145" t="str">
        <f aca="false">IF(M105&lt;&gt;"",R104*$Q$26/12,"")</f>
        <v/>
      </c>
      <c r="P105" s="145" t="str">
        <f aca="false">IF(M105&lt;&gt;"",N105-O105,"")</f>
        <v/>
      </c>
      <c r="Q105" s="145" t="str">
        <f aca="false">IF(M105&lt;&gt;"",P105+Q104,"")</f>
        <v/>
      </c>
      <c r="R105" s="145" t="str">
        <f aca="false">IF(M105&lt;&gt;"",$Q$22-Q105,"")</f>
        <v/>
      </c>
    </row>
    <row r="106" customFormat="false" ht="15" hidden="false" customHeight="true" outlineLevel="0" collapsed="false">
      <c r="A106" s="99"/>
      <c r="B106" s="134"/>
      <c r="C106" s="135" t="n">
        <v>68</v>
      </c>
      <c r="D106" s="144" t="str">
        <f aca="false">IF(($H$24*12-C106)&gt;=0,C106,"")</f>
        <v/>
      </c>
      <c r="E106" s="143" t="n">
        <f aca="false">IF(D106&lt;&gt;"",($H$22*$H$26/12)/(1-(1+($H$26/12))^(-$H$24*12)),0)</f>
        <v>0</v>
      </c>
      <c r="F106" s="145" t="str">
        <f aca="false">IF(D106&lt;&gt;"",I105*$H$26/12,"")</f>
        <v/>
      </c>
      <c r="G106" s="145" t="str">
        <f aca="false">IF(D106&lt;&gt;"",E106-F106,"")</f>
        <v/>
      </c>
      <c r="H106" s="145" t="str">
        <f aca="false">IF(D106&lt;&gt;"",G106+H105,"")</f>
        <v/>
      </c>
      <c r="I106" s="145" t="str">
        <f aca="false">IF(D106&lt;&gt;"",$H$22-H106,"")</f>
        <v/>
      </c>
      <c r="J106" s="138"/>
      <c r="K106" s="139"/>
      <c r="L106" s="135" t="n">
        <v>68</v>
      </c>
      <c r="M106" s="144" t="str">
        <f aca="false">IF(($Q$24*12-L106)&gt;=0,L106,"")</f>
        <v/>
      </c>
      <c r="N106" s="143" t="n">
        <f aca="false">IF(M106&lt;&gt;"",($Q$22*$Q$26/12)/(1-(1+($Q$26/12))^(-$Q$24*12)),0)</f>
        <v>0</v>
      </c>
      <c r="O106" s="145" t="str">
        <f aca="false">IF(M106&lt;&gt;"",R105*$Q$26/12,"")</f>
        <v/>
      </c>
      <c r="P106" s="145" t="str">
        <f aca="false">IF(M106&lt;&gt;"",N106-O106,"")</f>
        <v/>
      </c>
      <c r="Q106" s="145" t="str">
        <f aca="false">IF(M106&lt;&gt;"",P106+Q105,"")</f>
        <v/>
      </c>
      <c r="R106" s="145" t="str">
        <f aca="false">IF(M106&lt;&gt;"",$Q$22-Q106,"")</f>
        <v/>
      </c>
    </row>
    <row r="107" customFormat="false" ht="15" hidden="false" customHeight="true" outlineLevel="0" collapsed="false">
      <c r="A107" s="99"/>
      <c r="B107" s="134"/>
      <c r="C107" s="135" t="n">
        <v>69</v>
      </c>
      <c r="D107" s="144" t="str">
        <f aca="false">IF(($H$24*12-C107)&gt;=0,C107,"")</f>
        <v/>
      </c>
      <c r="E107" s="143" t="n">
        <f aca="false">IF(D107&lt;&gt;"",($H$22*$H$26/12)/(1-(1+($H$26/12))^(-$H$24*12)),0)</f>
        <v>0</v>
      </c>
      <c r="F107" s="145" t="str">
        <f aca="false">IF(D107&lt;&gt;"",I106*$H$26/12,"")</f>
        <v/>
      </c>
      <c r="G107" s="145" t="str">
        <f aca="false">IF(D107&lt;&gt;"",E107-F107,"")</f>
        <v/>
      </c>
      <c r="H107" s="145" t="str">
        <f aca="false">IF(D107&lt;&gt;"",G107+H106,"")</f>
        <v/>
      </c>
      <c r="I107" s="145" t="str">
        <f aca="false">IF(D107&lt;&gt;"",$H$22-H107,"")</f>
        <v/>
      </c>
      <c r="J107" s="138"/>
      <c r="K107" s="139"/>
      <c r="L107" s="135" t="n">
        <v>69</v>
      </c>
      <c r="M107" s="144" t="str">
        <f aca="false">IF(($Q$24*12-L107)&gt;=0,L107,"")</f>
        <v/>
      </c>
      <c r="N107" s="143" t="n">
        <f aca="false">IF(M107&lt;&gt;"",($Q$22*$Q$26/12)/(1-(1+($Q$26/12))^(-$Q$24*12)),0)</f>
        <v>0</v>
      </c>
      <c r="O107" s="145" t="str">
        <f aca="false">IF(M107&lt;&gt;"",R106*$Q$26/12,"")</f>
        <v/>
      </c>
      <c r="P107" s="145" t="str">
        <f aca="false">IF(M107&lt;&gt;"",N107-O107,"")</f>
        <v/>
      </c>
      <c r="Q107" s="145" t="str">
        <f aca="false">IF(M107&lt;&gt;"",P107+Q106,"")</f>
        <v/>
      </c>
      <c r="R107" s="145" t="str">
        <f aca="false">IF(M107&lt;&gt;"",$Q$22-Q107,"")</f>
        <v/>
      </c>
    </row>
    <row r="108" customFormat="false" ht="15" hidden="false" customHeight="true" outlineLevel="0" collapsed="false">
      <c r="A108" s="99"/>
      <c r="B108" s="134"/>
      <c r="C108" s="135" t="n">
        <v>70</v>
      </c>
      <c r="D108" s="144" t="str">
        <f aca="false">IF(($H$24*12-C108)&gt;=0,C108,"")</f>
        <v/>
      </c>
      <c r="E108" s="143" t="n">
        <f aca="false">IF(D108&lt;&gt;"",($H$22*$H$26/12)/(1-(1+($H$26/12))^(-$H$24*12)),0)</f>
        <v>0</v>
      </c>
      <c r="F108" s="145" t="str">
        <f aca="false">IF(D108&lt;&gt;"",I107*$H$26/12,"")</f>
        <v/>
      </c>
      <c r="G108" s="145" t="str">
        <f aca="false">IF(D108&lt;&gt;"",E108-F108,"")</f>
        <v/>
      </c>
      <c r="H108" s="145" t="str">
        <f aca="false">IF(D108&lt;&gt;"",G108+H107,"")</f>
        <v/>
      </c>
      <c r="I108" s="145" t="str">
        <f aca="false">IF(D108&lt;&gt;"",$H$22-H108,"")</f>
        <v/>
      </c>
      <c r="J108" s="138"/>
      <c r="K108" s="139"/>
      <c r="L108" s="135" t="n">
        <v>70</v>
      </c>
      <c r="M108" s="144" t="str">
        <f aca="false">IF(($Q$24*12-L108)&gt;=0,L108,"")</f>
        <v/>
      </c>
      <c r="N108" s="143" t="n">
        <f aca="false">IF(M108&lt;&gt;"",($Q$22*$Q$26/12)/(1-(1+($Q$26/12))^(-$Q$24*12)),0)</f>
        <v>0</v>
      </c>
      <c r="O108" s="145" t="str">
        <f aca="false">IF(M108&lt;&gt;"",R107*$Q$26/12,"")</f>
        <v/>
      </c>
      <c r="P108" s="145" t="str">
        <f aca="false">IF(M108&lt;&gt;"",N108-O108,"")</f>
        <v/>
      </c>
      <c r="Q108" s="145" t="str">
        <f aca="false">IF(M108&lt;&gt;"",P108+Q107,"")</f>
        <v/>
      </c>
      <c r="R108" s="145" t="str">
        <f aca="false">IF(M108&lt;&gt;"",$Q$22-Q108,"")</f>
        <v/>
      </c>
    </row>
    <row r="109" customFormat="false" ht="15" hidden="false" customHeight="true" outlineLevel="0" collapsed="false">
      <c r="A109" s="99"/>
      <c r="B109" s="134"/>
      <c r="C109" s="135" t="n">
        <v>71</v>
      </c>
      <c r="D109" s="144" t="str">
        <f aca="false">IF(($H$24*12-C109)&gt;=0,C109,"")</f>
        <v/>
      </c>
      <c r="E109" s="143" t="n">
        <f aca="false">IF(D109&lt;&gt;"",($H$22*$H$26/12)/(1-(1+($H$26/12))^(-$H$24*12)),0)</f>
        <v>0</v>
      </c>
      <c r="F109" s="145" t="str">
        <f aca="false">IF(D109&lt;&gt;"",I108*$H$26/12,"")</f>
        <v/>
      </c>
      <c r="G109" s="145" t="str">
        <f aca="false">IF(D109&lt;&gt;"",E109-F109,"")</f>
        <v/>
      </c>
      <c r="H109" s="145" t="str">
        <f aca="false">IF(D109&lt;&gt;"",G109+H108,"")</f>
        <v/>
      </c>
      <c r="I109" s="145" t="str">
        <f aca="false">IF(D109&lt;&gt;"",$H$22-H109,"")</f>
        <v/>
      </c>
      <c r="J109" s="138"/>
      <c r="K109" s="139"/>
      <c r="L109" s="135" t="n">
        <v>71</v>
      </c>
      <c r="M109" s="144" t="str">
        <f aca="false">IF(($Q$24*12-L109)&gt;=0,L109,"")</f>
        <v/>
      </c>
      <c r="N109" s="143" t="n">
        <f aca="false">IF(M109&lt;&gt;"",($Q$22*$Q$26/12)/(1-(1+($Q$26/12))^(-$Q$24*12)),0)</f>
        <v>0</v>
      </c>
      <c r="O109" s="145" t="str">
        <f aca="false">IF(M109&lt;&gt;"",R108*$Q$26/12,"")</f>
        <v/>
      </c>
      <c r="P109" s="145" t="str">
        <f aca="false">IF(M109&lt;&gt;"",N109-O109,"")</f>
        <v/>
      </c>
      <c r="Q109" s="145" t="str">
        <f aca="false">IF(M109&lt;&gt;"",P109+Q108,"")</f>
        <v/>
      </c>
      <c r="R109" s="145" t="str">
        <f aca="false">IF(M109&lt;&gt;"",$Q$22-Q109,"")</f>
        <v/>
      </c>
    </row>
    <row r="110" customFormat="false" ht="15" hidden="false" customHeight="true" outlineLevel="0" collapsed="false">
      <c r="A110" s="99"/>
      <c r="B110" s="134"/>
      <c r="C110" s="135" t="n">
        <v>72</v>
      </c>
      <c r="D110" s="144" t="str">
        <f aca="false">IF(($H$24*12-C110)&gt;=0,C110,"")</f>
        <v/>
      </c>
      <c r="E110" s="143" t="n">
        <f aca="false">IF(D110&lt;&gt;"",($H$22*$H$26/12)/(1-(1+($H$26/12))^(-$H$24*12)),0)</f>
        <v>0</v>
      </c>
      <c r="F110" s="145" t="str">
        <f aca="false">IF(D110&lt;&gt;"",I109*$H$26/12,"")</f>
        <v/>
      </c>
      <c r="G110" s="145" t="str">
        <f aca="false">IF(D110&lt;&gt;"",E110-F110,"")</f>
        <v/>
      </c>
      <c r="H110" s="145" t="str">
        <f aca="false">IF(D110&lt;&gt;"",G110+H109,"")</f>
        <v/>
      </c>
      <c r="I110" s="145" t="str">
        <f aca="false">IF(D110&lt;&gt;"",$H$22-H110,"")</f>
        <v/>
      </c>
      <c r="J110" s="138"/>
      <c r="K110" s="139"/>
      <c r="L110" s="135" t="n">
        <v>72</v>
      </c>
      <c r="M110" s="144" t="str">
        <f aca="false">IF(($Q$24*12-L110)&gt;=0,L110,"")</f>
        <v/>
      </c>
      <c r="N110" s="143" t="n">
        <f aca="false">IF(M110&lt;&gt;"",($Q$22*$Q$26/12)/(1-(1+($Q$26/12))^(-$Q$24*12)),0)</f>
        <v>0</v>
      </c>
      <c r="O110" s="145" t="str">
        <f aca="false">IF(M110&lt;&gt;"",R109*$Q$26/12,"")</f>
        <v/>
      </c>
      <c r="P110" s="145" t="str">
        <f aca="false">IF(M110&lt;&gt;"",N110-O110,"")</f>
        <v/>
      </c>
      <c r="Q110" s="145" t="str">
        <f aca="false">IF(M110&lt;&gt;"",P110+Q109,"")</f>
        <v/>
      </c>
      <c r="R110" s="145" t="str">
        <f aca="false">IF(M110&lt;&gt;"",$Q$22-Q110,"")</f>
        <v/>
      </c>
    </row>
    <row r="111" customFormat="false" ht="15" hidden="false" customHeight="true" outlineLevel="0" collapsed="false">
      <c r="A111" s="99"/>
      <c r="B111" s="134"/>
      <c r="C111" s="135" t="n">
        <v>73</v>
      </c>
      <c r="D111" s="144" t="str">
        <f aca="false">IF(($H$24*12-C111)&gt;=0,C111,"")</f>
        <v/>
      </c>
      <c r="E111" s="143" t="n">
        <f aca="false">IF(D111&lt;&gt;"",($H$22*$H$26/12)/(1-(1+($H$26/12))^(-$H$24*12)),0)</f>
        <v>0</v>
      </c>
      <c r="F111" s="145" t="str">
        <f aca="false">IF(D111&lt;&gt;"",I110*$H$26/12,"")</f>
        <v/>
      </c>
      <c r="G111" s="145" t="str">
        <f aca="false">IF(D111&lt;&gt;"",E111-F111,"")</f>
        <v/>
      </c>
      <c r="H111" s="145" t="str">
        <f aca="false">IF(D111&lt;&gt;"",G111+H110,"")</f>
        <v/>
      </c>
      <c r="I111" s="145" t="str">
        <f aca="false">IF(D111&lt;&gt;"",$H$22-H111,"")</f>
        <v/>
      </c>
      <c r="J111" s="138"/>
      <c r="K111" s="139"/>
      <c r="L111" s="135" t="n">
        <v>73</v>
      </c>
      <c r="M111" s="144" t="str">
        <f aca="false">IF(($Q$24*12-L111)&gt;=0,L111,"")</f>
        <v/>
      </c>
      <c r="N111" s="143" t="n">
        <f aca="false">IF(M111&lt;&gt;"",($Q$22*$Q$26/12)/(1-(1+($Q$26/12))^(-$Q$24*12)),0)</f>
        <v>0</v>
      </c>
      <c r="O111" s="145" t="str">
        <f aca="false">IF(M111&lt;&gt;"",R110*$Q$26/12,"")</f>
        <v/>
      </c>
      <c r="P111" s="145" t="str">
        <f aca="false">IF(M111&lt;&gt;"",N111-O111,"")</f>
        <v/>
      </c>
      <c r="Q111" s="145" t="str">
        <f aca="false">IF(M111&lt;&gt;"",P111+Q110,"")</f>
        <v/>
      </c>
      <c r="R111" s="145" t="str">
        <f aca="false">IF(M111&lt;&gt;"",$Q$22-Q111,"")</f>
        <v/>
      </c>
    </row>
    <row r="112" customFormat="false" ht="15" hidden="false" customHeight="true" outlineLevel="0" collapsed="false">
      <c r="A112" s="99"/>
      <c r="B112" s="134"/>
      <c r="C112" s="135" t="n">
        <v>74</v>
      </c>
      <c r="D112" s="144" t="str">
        <f aca="false">IF(($H$24*12-C112)&gt;=0,C112,"")</f>
        <v/>
      </c>
      <c r="E112" s="143" t="n">
        <f aca="false">IF(D112&lt;&gt;"",($H$22*$H$26/12)/(1-(1+($H$26/12))^(-$H$24*12)),0)</f>
        <v>0</v>
      </c>
      <c r="F112" s="145" t="str">
        <f aca="false">IF(D112&lt;&gt;"",I111*$H$26/12,"")</f>
        <v/>
      </c>
      <c r="G112" s="145" t="str">
        <f aca="false">IF(D112&lt;&gt;"",E112-F112,"")</f>
        <v/>
      </c>
      <c r="H112" s="145" t="str">
        <f aca="false">IF(D112&lt;&gt;"",G112+H111,"")</f>
        <v/>
      </c>
      <c r="I112" s="145" t="str">
        <f aca="false">IF(D112&lt;&gt;"",$H$22-H112,"")</f>
        <v/>
      </c>
      <c r="J112" s="138"/>
      <c r="K112" s="139"/>
      <c r="L112" s="135" t="n">
        <v>74</v>
      </c>
      <c r="M112" s="144" t="str">
        <f aca="false">IF(($Q$24*12-L112)&gt;=0,L112,"")</f>
        <v/>
      </c>
      <c r="N112" s="143" t="n">
        <f aca="false">IF(M112&lt;&gt;"",($Q$22*$Q$26/12)/(1-(1+($Q$26/12))^(-$Q$24*12)),0)</f>
        <v>0</v>
      </c>
      <c r="O112" s="145" t="str">
        <f aca="false">IF(M112&lt;&gt;"",R111*$Q$26/12,"")</f>
        <v/>
      </c>
      <c r="P112" s="145" t="str">
        <f aca="false">IF(M112&lt;&gt;"",N112-O112,"")</f>
        <v/>
      </c>
      <c r="Q112" s="145" t="str">
        <f aca="false">IF(M112&lt;&gt;"",P112+Q111,"")</f>
        <v/>
      </c>
      <c r="R112" s="145" t="str">
        <f aca="false">IF(M112&lt;&gt;"",$Q$22-Q112,"")</f>
        <v/>
      </c>
    </row>
    <row r="113" customFormat="false" ht="15" hidden="false" customHeight="true" outlineLevel="0" collapsed="false">
      <c r="A113" s="99"/>
      <c r="B113" s="134"/>
      <c r="C113" s="135" t="n">
        <v>75</v>
      </c>
      <c r="D113" s="144" t="str">
        <f aca="false">IF(($H$24*12-C113)&gt;=0,C113,"")</f>
        <v/>
      </c>
      <c r="E113" s="143" t="n">
        <f aca="false">IF(D113&lt;&gt;"",($H$22*$H$26/12)/(1-(1+($H$26/12))^(-$H$24*12)),0)</f>
        <v>0</v>
      </c>
      <c r="F113" s="145" t="str">
        <f aca="false">IF(D113&lt;&gt;"",I112*$H$26/12,"")</f>
        <v/>
      </c>
      <c r="G113" s="145" t="str">
        <f aca="false">IF(D113&lt;&gt;"",E113-F113,"")</f>
        <v/>
      </c>
      <c r="H113" s="145" t="str">
        <f aca="false">IF(D113&lt;&gt;"",G113+H112,"")</f>
        <v/>
      </c>
      <c r="I113" s="145" t="str">
        <f aca="false">IF(D113&lt;&gt;"",$H$22-H113,"")</f>
        <v/>
      </c>
      <c r="J113" s="138"/>
      <c r="K113" s="139"/>
      <c r="L113" s="135" t="n">
        <v>75</v>
      </c>
      <c r="M113" s="144" t="str">
        <f aca="false">IF(($Q$24*12-L113)&gt;=0,L113,"")</f>
        <v/>
      </c>
      <c r="N113" s="143" t="n">
        <f aca="false">IF(M113&lt;&gt;"",($Q$22*$Q$26/12)/(1-(1+($Q$26/12))^(-$Q$24*12)),0)</f>
        <v>0</v>
      </c>
      <c r="O113" s="145" t="str">
        <f aca="false">IF(M113&lt;&gt;"",R112*$Q$26/12,"")</f>
        <v/>
      </c>
      <c r="P113" s="145" t="str">
        <f aca="false">IF(M113&lt;&gt;"",N113-O113,"")</f>
        <v/>
      </c>
      <c r="Q113" s="145" t="str">
        <f aca="false">IF(M113&lt;&gt;"",P113+Q112,"")</f>
        <v/>
      </c>
      <c r="R113" s="145" t="str">
        <f aca="false">IF(M113&lt;&gt;"",$Q$22-Q113,"")</f>
        <v/>
      </c>
    </row>
    <row r="114" customFormat="false" ht="15" hidden="false" customHeight="true" outlineLevel="0" collapsed="false">
      <c r="A114" s="99"/>
      <c r="B114" s="134"/>
      <c r="C114" s="135" t="n">
        <v>76</v>
      </c>
      <c r="D114" s="144" t="str">
        <f aca="false">IF(($H$24*12-C114)&gt;=0,C114,"")</f>
        <v/>
      </c>
      <c r="E114" s="143" t="n">
        <f aca="false">IF(D114&lt;&gt;"",($H$22*$H$26/12)/(1-(1+($H$26/12))^(-$H$24*12)),0)</f>
        <v>0</v>
      </c>
      <c r="F114" s="145" t="str">
        <f aca="false">IF(D114&lt;&gt;"",I113*$H$26/12,"")</f>
        <v/>
      </c>
      <c r="G114" s="145" t="str">
        <f aca="false">IF(D114&lt;&gt;"",E114-F114,"")</f>
        <v/>
      </c>
      <c r="H114" s="145" t="str">
        <f aca="false">IF(D114&lt;&gt;"",G114+H113,"")</f>
        <v/>
      </c>
      <c r="I114" s="145" t="str">
        <f aca="false">IF(D114&lt;&gt;"",$H$22-H114,"")</f>
        <v/>
      </c>
      <c r="J114" s="138"/>
      <c r="K114" s="139"/>
      <c r="L114" s="135" t="n">
        <v>76</v>
      </c>
      <c r="M114" s="144" t="str">
        <f aca="false">IF(($Q$24*12-L114)&gt;=0,L114,"")</f>
        <v/>
      </c>
      <c r="N114" s="143" t="n">
        <f aca="false">IF(M114&lt;&gt;"",($Q$22*$Q$26/12)/(1-(1+($Q$26/12))^(-$Q$24*12)),0)</f>
        <v>0</v>
      </c>
      <c r="O114" s="145" t="str">
        <f aca="false">IF(M114&lt;&gt;"",R113*$Q$26/12,"")</f>
        <v/>
      </c>
      <c r="P114" s="145" t="str">
        <f aca="false">IF(M114&lt;&gt;"",N114-O114,"")</f>
        <v/>
      </c>
      <c r="Q114" s="145" t="str">
        <f aca="false">IF(M114&lt;&gt;"",P114+Q113,"")</f>
        <v/>
      </c>
      <c r="R114" s="145" t="str">
        <f aca="false">IF(M114&lt;&gt;"",$Q$22-Q114,"")</f>
        <v/>
      </c>
    </row>
    <row r="115" customFormat="false" ht="15" hidden="false" customHeight="true" outlineLevel="0" collapsed="false">
      <c r="A115" s="99"/>
      <c r="B115" s="134"/>
      <c r="C115" s="135" t="n">
        <v>77</v>
      </c>
      <c r="D115" s="144" t="str">
        <f aca="false">IF(($H$24*12-C115)&gt;=0,C115,"")</f>
        <v/>
      </c>
      <c r="E115" s="143" t="n">
        <f aca="false">IF(D115&lt;&gt;"",($H$22*$H$26/12)/(1-(1+($H$26/12))^(-$H$24*12)),0)</f>
        <v>0</v>
      </c>
      <c r="F115" s="145" t="str">
        <f aca="false">IF(D115&lt;&gt;"",I114*$H$26/12,"")</f>
        <v/>
      </c>
      <c r="G115" s="145" t="str">
        <f aca="false">IF(D115&lt;&gt;"",E115-F115,"")</f>
        <v/>
      </c>
      <c r="H115" s="145" t="str">
        <f aca="false">IF(D115&lt;&gt;"",G115+H114,"")</f>
        <v/>
      </c>
      <c r="I115" s="145" t="str">
        <f aca="false">IF(D115&lt;&gt;"",$H$22-H115,"")</f>
        <v/>
      </c>
      <c r="J115" s="138"/>
      <c r="K115" s="139"/>
      <c r="L115" s="135" t="n">
        <v>77</v>
      </c>
      <c r="M115" s="144" t="str">
        <f aca="false">IF(($Q$24*12-L115)&gt;=0,L115,"")</f>
        <v/>
      </c>
      <c r="N115" s="143" t="n">
        <f aca="false">IF(M115&lt;&gt;"",($Q$22*$Q$26/12)/(1-(1+($Q$26/12))^(-$Q$24*12)),0)</f>
        <v>0</v>
      </c>
      <c r="O115" s="145" t="str">
        <f aca="false">IF(M115&lt;&gt;"",R114*$Q$26/12,"")</f>
        <v/>
      </c>
      <c r="P115" s="145" t="str">
        <f aca="false">IF(M115&lt;&gt;"",N115-O115,"")</f>
        <v/>
      </c>
      <c r="Q115" s="145" t="str">
        <f aca="false">IF(M115&lt;&gt;"",P115+Q114,"")</f>
        <v/>
      </c>
      <c r="R115" s="145" t="str">
        <f aca="false">IF(M115&lt;&gt;"",$Q$22-Q115,"")</f>
        <v/>
      </c>
    </row>
    <row r="116" customFormat="false" ht="15" hidden="false" customHeight="true" outlineLevel="0" collapsed="false">
      <c r="A116" s="99"/>
      <c r="B116" s="134"/>
      <c r="C116" s="135" t="n">
        <v>78</v>
      </c>
      <c r="D116" s="144" t="str">
        <f aca="false">IF(($H$24*12-C116)&gt;=0,C116,"")</f>
        <v/>
      </c>
      <c r="E116" s="143" t="n">
        <f aca="false">IF(D116&lt;&gt;"",($H$22*$H$26/12)/(1-(1+($H$26/12))^(-$H$24*12)),0)</f>
        <v>0</v>
      </c>
      <c r="F116" s="145" t="str">
        <f aca="false">IF(D116&lt;&gt;"",I115*$H$26/12,"")</f>
        <v/>
      </c>
      <c r="G116" s="145" t="str">
        <f aca="false">IF(D116&lt;&gt;"",E116-F116,"")</f>
        <v/>
      </c>
      <c r="H116" s="145" t="str">
        <f aca="false">IF(D116&lt;&gt;"",G116+H115,"")</f>
        <v/>
      </c>
      <c r="I116" s="145" t="str">
        <f aca="false">IF(D116&lt;&gt;"",$H$22-H116,"")</f>
        <v/>
      </c>
      <c r="J116" s="138"/>
      <c r="K116" s="139"/>
      <c r="L116" s="135" t="n">
        <v>78</v>
      </c>
      <c r="M116" s="144" t="str">
        <f aca="false">IF(($Q$24*12-L116)&gt;=0,L116,"")</f>
        <v/>
      </c>
      <c r="N116" s="143" t="n">
        <f aca="false">IF(M116&lt;&gt;"",($Q$22*$Q$26/12)/(1-(1+($Q$26/12))^(-$Q$24*12)),0)</f>
        <v>0</v>
      </c>
      <c r="O116" s="145" t="str">
        <f aca="false">IF(M116&lt;&gt;"",R115*$Q$26/12,"")</f>
        <v/>
      </c>
      <c r="P116" s="145" t="str">
        <f aca="false">IF(M116&lt;&gt;"",N116-O116,"")</f>
        <v/>
      </c>
      <c r="Q116" s="145" t="str">
        <f aca="false">IF(M116&lt;&gt;"",P116+Q115,"")</f>
        <v/>
      </c>
      <c r="R116" s="145" t="str">
        <f aca="false">IF(M116&lt;&gt;"",$Q$22-Q116,"")</f>
        <v/>
      </c>
    </row>
    <row r="117" customFormat="false" ht="15" hidden="false" customHeight="true" outlineLevel="0" collapsed="false">
      <c r="A117" s="99"/>
      <c r="B117" s="134"/>
      <c r="C117" s="135" t="n">
        <v>79</v>
      </c>
      <c r="D117" s="144" t="str">
        <f aca="false">IF(($H$24*12-C117)&gt;=0,C117,"")</f>
        <v/>
      </c>
      <c r="E117" s="143" t="n">
        <f aca="false">IF(D117&lt;&gt;"",($H$22*$H$26/12)/(1-(1+($H$26/12))^(-$H$24*12)),0)</f>
        <v>0</v>
      </c>
      <c r="F117" s="145" t="str">
        <f aca="false">IF(D117&lt;&gt;"",I116*$H$26/12,"")</f>
        <v/>
      </c>
      <c r="G117" s="145" t="str">
        <f aca="false">IF(D117&lt;&gt;"",E117-F117,"")</f>
        <v/>
      </c>
      <c r="H117" s="145" t="str">
        <f aca="false">IF(D117&lt;&gt;"",G117+H116,"")</f>
        <v/>
      </c>
      <c r="I117" s="145" t="str">
        <f aca="false">IF(D117&lt;&gt;"",$H$22-H117,"")</f>
        <v/>
      </c>
      <c r="J117" s="138"/>
      <c r="K117" s="139"/>
      <c r="L117" s="135" t="n">
        <v>79</v>
      </c>
      <c r="M117" s="144" t="str">
        <f aca="false">IF(($Q$24*12-L117)&gt;=0,L117,"")</f>
        <v/>
      </c>
      <c r="N117" s="143" t="n">
        <f aca="false">IF(M117&lt;&gt;"",($Q$22*$Q$26/12)/(1-(1+($Q$26/12))^(-$Q$24*12)),0)</f>
        <v>0</v>
      </c>
      <c r="O117" s="145" t="str">
        <f aca="false">IF(M117&lt;&gt;"",R116*$Q$26/12,"")</f>
        <v/>
      </c>
      <c r="P117" s="145" t="str">
        <f aca="false">IF(M117&lt;&gt;"",N117-O117,"")</f>
        <v/>
      </c>
      <c r="Q117" s="145" t="str">
        <f aca="false">IF(M117&lt;&gt;"",P117+Q116,"")</f>
        <v/>
      </c>
      <c r="R117" s="145" t="str">
        <f aca="false">IF(M117&lt;&gt;"",$Q$22-Q117,"")</f>
        <v/>
      </c>
    </row>
    <row r="118" customFormat="false" ht="15" hidden="false" customHeight="true" outlineLevel="0" collapsed="false">
      <c r="A118" s="99"/>
      <c r="B118" s="134"/>
      <c r="C118" s="135" t="n">
        <v>80</v>
      </c>
      <c r="D118" s="144" t="str">
        <f aca="false">IF(($H$24*12-C118)&gt;=0,C118,"")</f>
        <v/>
      </c>
      <c r="E118" s="143" t="n">
        <f aca="false">IF(D118&lt;&gt;"",($H$22*$H$26/12)/(1-(1+($H$26/12))^(-$H$24*12)),0)</f>
        <v>0</v>
      </c>
      <c r="F118" s="145" t="str">
        <f aca="false">IF(D118&lt;&gt;"",I117*$H$26/12,"")</f>
        <v/>
      </c>
      <c r="G118" s="145" t="str">
        <f aca="false">IF(D118&lt;&gt;"",E118-F118,"")</f>
        <v/>
      </c>
      <c r="H118" s="145" t="str">
        <f aca="false">IF(D118&lt;&gt;"",G118+H117,"")</f>
        <v/>
      </c>
      <c r="I118" s="145" t="str">
        <f aca="false">IF(D118&lt;&gt;"",$H$22-H118,"")</f>
        <v/>
      </c>
      <c r="J118" s="138"/>
      <c r="K118" s="139"/>
      <c r="L118" s="135" t="n">
        <v>80</v>
      </c>
      <c r="M118" s="144" t="str">
        <f aca="false">IF(($Q$24*12-L118)&gt;=0,L118,"")</f>
        <v/>
      </c>
      <c r="N118" s="143" t="n">
        <f aca="false">IF(M118&lt;&gt;"",($Q$22*$Q$26/12)/(1-(1+($Q$26/12))^(-$Q$24*12)),0)</f>
        <v>0</v>
      </c>
      <c r="O118" s="145" t="str">
        <f aca="false">IF(M118&lt;&gt;"",R117*$Q$26/12,"")</f>
        <v/>
      </c>
      <c r="P118" s="145" t="str">
        <f aca="false">IF(M118&lt;&gt;"",N118-O118,"")</f>
        <v/>
      </c>
      <c r="Q118" s="145" t="str">
        <f aca="false">IF(M118&lt;&gt;"",P118+Q117,"")</f>
        <v/>
      </c>
      <c r="R118" s="145" t="str">
        <f aca="false">IF(M118&lt;&gt;"",$Q$22-Q118,"")</f>
        <v/>
      </c>
    </row>
    <row r="119" customFormat="false" ht="15" hidden="false" customHeight="true" outlineLevel="0" collapsed="false">
      <c r="A119" s="99"/>
      <c r="B119" s="134"/>
      <c r="C119" s="135" t="n">
        <v>81</v>
      </c>
      <c r="D119" s="144" t="str">
        <f aca="false">IF(($H$24*12-C119)&gt;=0,C119,"")</f>
        <v/>
      </c>
      <c r="E119" s="143" t="n">
        <f aca="false">IF(D119&lt;&gt;"",($H$22*$H$26/12)/(1-(1+($H$26/12))^(-$H$24*12)),0)</f>
        <v>0</v>
      </c>
      <c r="F119" s="145" t="str">
        <f aca="false">IF(D119&lt;&gt;"",I118*$H$26/12,"")</f>
        <v/>
      </c>
      <c r="G119" s="145" t="str">
        <f aca="false">IF(D119&lt;&gt;"",E119-F119,"")</f>
        <v/>
      </c>
      <c r="H119" s="145" t="str">
        <f aca="false">IF(D119&lt;&gt;"",G119+H118,"")</f>
        <v/>
      </c>
      <c r="I119" s="145" t="str">
        <f aca="false">IF(D119&lt;&gt;"",$H$22-H119,"")</f>
        <v/>
      </c>
      <c r="J119" s="138"/>
      <c r="K119" s="139"/>
      <c r="L119" s="135" t="n">
        <v>81</v>
      </c>
      <c r="M119" s="144" t="str">
        <f aca="false">IF(($Q$24*12-L119)&gt;=0,L119,"")</f>
        <v/>
      </c>
      <c r="N119" s="143" t="n">
        <f aca="false">IF(M119&lt;&gt;"",($Q$22*$Q$26/12)/(1-(1+($Q$26/12))^(-$Q$24*12)),0)</f>
        <v>0</v>
      </c>
      <c r="O119" s="145" t="str">
        <f aca="false">IF(M119&lt;&gt;"",R118*$Q$26/12,"")</f>
        <v/>
      </c>
      <c r="P119" s="145" t="str">
        <f aca="false">IF(M119&lt;&gt;"",N119-O119,"")</f>
        <v/>
      </c>
      <c r="Q119" s="145" t="str">
        <f aca="false">IF(M119&lt;&gt;"",P119+Q118,"")</f>
        <v/>
      </c>
      <c r="R119" s="145" t="str">
        <f aca="false">IF(M119&lt;&gt;"",$Q$22-Q119,"")</f>
        <v/>
      </c>
    </row>
    <row r="120" customFormat="false" ht="15" hidden="false" customHeight="true" outlineLevel="0" collapsed="false">
      <c r="A120" s="99"/>
      <c r="B120" s="134"/>
      <c r="C120" s="135" t="n">
        <v>82</v>
      </c>
      <c r="D120" s="144" t="str">
        <f aca="false">IF(($H$24*12-C120)&gt;=0,C120,"")</f>
        <v/>
      </c>
      <c r="E120" s="143" t="n">
        <f aca="false">IF(D120&lt;&gt;"",($H$22*$H$26/12)/(1-(1+($H$26/12))^(-$H$24*12)),0)</f>
        <v>0</v>
      </c>
      <c r="F120" s="145" t="str">
        <f aca="false">IF(D120&lt;&gt;"",I119*$H$26/12,"")</f>
        <v/>
      </c>
      <c r="G120" s="145" t="str">
        <f aca="false">IF(D120&lt;&gt;"",E120-F120,"")</f>
        <v/>
      </c>
      <c r="H120" s="145" t="str">
        <f aca="false">IF(D120&lt;&gt;"",G120+H119,"")</f>
        <v/>
      </c>
      <c r="I120" s="145" t="str">
        <f aca="false">IF(D120&lt;&gt;"",$H$22-H120,"")</f>
        <v/>
      </c>
      <c r="J120" s="138"/>
      <c r="K120" s="139"/>
      <c r="L120" s="135" t="n">
        <v>82</v>
      </c>
      <c r="M120" s="144" t="str">
        <f aca="false">IF(($Q$24*12-L120)&gt;=0,L120,"")</f>
        <v/>
      </c>
      <c r="N120" s="143" t="n">
        <f aca="false">IF(M120&lt;&gt;"",($Q$22*$Q$26/12)/(1-(1+($Q$26/12))^(-$Q$24*12)),0)</f>
        <v>0</v>
      </c>
      <c r="O120" s="145" t="str">
        <f aca="false">IF(M120&lt;&gt;"",R119*$Q$26/12,"")</f>
        <v/>
      </c>
      <c r="P120" s="145" t="str">
        <f aca="false">IF(M120&lt;&gt;"",N120-O120,"")</f>
        <v/>
      </c>
      <c r="Q120" s="145" t="str">
        <f aca="false">IF(M120&lt;&gt;"",P120+Q119,"")</f>
        <v/>
      </c>
      <c r="R120" s="145" t="str">
        <f aca="false">IF(M120&lt;&gt;"",$Q$22-Q120,"")</f>
        <v/>
      </c>
    </row>
    <row r="121" customFormat="false" ht="15" hidden="false" customHeight="true" outlineLevel="0" collapsed="false">
      <c r="A121" s="99"/>
      <c r="B121" s="134"/>
      <c r="C121" s="135" t="n">
        <v>83</v>
      </c>
      <c r="D121" s="144" t="str">
        <f aca="false">IF(($H$24*12-C121)&gt;=0,C121,"")</f>
        <v/>
      </c>
      <c r="E121" s="143" t="n">
        <f aca="false">IF(D121&lt;&gt;"",($H$22*$H$26/12)/(1-(1+($H$26/12))^(-$H$24*12)),0)</f>
        <v>0</v>
      </c>
      <c r="F121" s="145" t="str">
        <f aca="false">IF(D121&lt;&gt;"",I120*$H$26/12,"")</f>
        <v/>
      </c>
      <c r="G121" s="145" t="str">
        <f aca="false">IF(D121&lt;&gt;"",E121-F121,"")</f>
        <v/>
      </c>
      <c r="H121" s="145" t="str">
        <f aca="false">IF(D121&lt;&gt;"",G121+H120,"")</f>
        <v/>
      </c>
      <c r="I121" s="145" t="str">
        <f aca="false">IF(D121&lt;&gt;"",$H$22-H121,"")</f>
        <v/>
      </c>
      <c r="J121" s="138"/>
      <c r="K121" s="139"/>
      <c r="L121" s="135" t="n">
        <v>83</v>
      </c>
      <c r="M121" s="144" t="str">
        <f aca="false">IF(($Q$24*12-L121)&gt;=0,L121,"")</f>
        <v/>
      </c>
      <c r="N121" s="143" t="n">
        <f aca="false">IF(M121&lt;&gt;"",($Q$22*$Q$26/12)/(1-(1+($Q$26/12))^(-$Q$24*12)),0)</f>
        <v>0</v>
      </c>
      <c r="O121" s="145" t="str">
        <f aca="false">IF(M121&lt;&gt;"",R120*$Q$26/12,"")</f>
        <v/>
      </c>
      <c r="P121" s="145" t="str">
        <f aca="false">IF(M121&lt;&gt;"",N121-O121,"")</f>
        <v/>
      </c>
      <c r="Q121" s="145" t="str">
        <f aca="false">IF(M121&lt;&gt;"",P121+Q120,"")</f>
        <v/>
      </c>
      <c r="R121" s="145" t="str">
        <f aca="false">IF(M121&lt;&gt;"",$Q$22-Q121,"")</f>
        <v/>
      </c>
    </row>
    <row r="122" customFormat="false" ht="15" hidden="false" customHeight="true" outlineLevel="0" collapsed="false">
      <c r="A122" s="99"/>
      <c r="B122" s="134"/>
      <c r="C122" s="135" t="n">
        <v>84</v>
      </c>
      <c r="D122" s="144" t="str">
        <f aca="false">IF(($H$24*12-C122)&gt;=0,C122,"")</f>
        <v/>
      </c>
      <c r="E122" s="143" t="n">
        <f aca="false">IF(D122&lt;&gt;"",($H$22*$H$26/12)/(1-(1+($H$26/12))^(-$H$24*12)),0)</f>
        <v>0</v>
      </c>
      <c r="F122" s="145" t="str">
        <f aca="false">IF(D122&lt;&gt;"",I121*$H$26/12,"")</f>
        <v/>
      </c>
      <c r="G122" s="145" t="str">
        <f aca="false">IF(D122&lt;&gt;"",E122-F122,"")</f>
        <v/>
      </c>
      <c r="H122" s="145" t="str">
        <f aca="false">IF(D122&lt;&gt;"",G122+H121,"")</f>
        <v/>
      </c>
      <c r="I122" s="145" t="str">
        <f aca="false">IF(D122&lt;&gt;"",$H$22-H122,"")</f>
        <v/>
      </c>
      <c r="J122" s="138"/>
      <c r="K122" s="139"/>
      <c r="L122" s="135" t="n">
        <v>84</v>
      </c>
      <c r="M122" s="144" t="str">
        <f aca="false">IF(($Q$24*12-L122)&gt;=0,L122,"")</f>
        <v/>
      </c>
      <c r="N122" s="143" t="n">
        <f aca="false">IF(M122&lt;&gt;"",($Q$22*$Q$26/12)/(1-(1+($Q$26/12))^(-$Q$24*12)),0)</f>
        <v>0</v>
      </c>
      <c r="O122" s="145" t="str">
        <f aca="false">IF(M122&lt;&gt;"",R121*$Q$26/12,"")</f>
        <v/>
      </c>
      <c r="P122" s="145" t="str">
        <f aca="false">IF(M122&lt;&gt;"",N122-O122,"")</f>
        <v/>
      </c>
      <c r="Q122" s="145" t="str">
        <f aca="false">IF(M122&lt;&gt;"",P122+Q121,"")</f>
        <v/>
      </c>
      <c r="R122" s="145" t="str">
        <f aca="false">IF(M122&lt;&gt;"",$Q$22-Q122,"")</f>
        <v/>
      </c>
    </row>
    <row r="123" customFormat="false" ht="15" hidden="false" customHeight="true" outlineLevel="0" collapsed="false">
      <c r="A123" s="99"/>
      <c r="B123" s="134"/>
      <c r="C123" s="135" t="n">
        <v>85</v>
      </c>
      <c r="D123" s="144" t="str">
        <f aca="false">IF(($H$24*12-C123)&gt;=0,C123,"")</f>
        <v/>
      </c>
      <c r="E123" s="143" t="n">
        <f aca="false">IF(D123&lt;&gt;"",($H$22*$H$26/12)/(1-(1+($H$26/12))^(-$H$24*12)),0)</f>
        <v>0</v>
      </c>
      <c r="F123" s="145" t="str">
        <f aca="false">IF(D123&lt;&gt;"",I122*$H$26/12,"")</f>
        <v/>
      </c>
      <c r="G123" s="145" t="str">
        <f aca="false">IF(D123&lt;&gt;"",E123-F123,"")</f>
        <v/>
      </c>
      <c r="H123" s="145" t="str">
        <f aca="false">IF(D123&lt;&gt;"",G123+H122,"")</f>
        <v/>
      </c>
      <c r="I123" s="145" t="str">
        <f aca="false">IF(D123&lt;&gt;"",$H$22-H123,"")</f>
        <v/>
      </c>
      <c r="J123" s="138"/>
      <c r="K123" s="139"/>
      <c r="L123" s="135" t="n">
        <v>85</v>
      </c>
      <c r="M123" s="144" t="str">
        <f aca="false">IF(($Q$24*12-L123)&gt;=0,L123,"")</f>
        <v/>
      </c>
      <c r="N123" s="143" t="n">
        <f aca="false">IF(M123&lt;&gt;"",($Q$22*$Q$26/12)/(1-(1+($Q$26/12))^(-$Q$24*12)),0)</f>
        <v>0</v>
      </c>
      <c r="O123" s="145" t="str">
        <f aca="false">IF(M123&lt;&gt;"",R122*$Q$26/12,"")</f>
        <v/>
      </c>
      <c r="P123" s="145" t="str">
        <f aca="false">IF(M123&lt;&gt;"",N123-O123,"")</f>
        <v/>
      </c>
      <c r="Q123" s="145" t="str">
        <f aca="false">IF(M123&lt;&gt;"",P123+Q122,"")</f>
        <v/>
      </c>
      <c r="R123" s="145" t="str">
        <f aca="false">IF(M123&lt;&gt;"",$Q$22-Q123,"")</f>
        <v/>
      </c>
    </row>
    <row r="124" customFormat="false" ht="15" hidden="false" customHeight="true" outlineLevel="0" collapsed="false">
      <c r="A124" s="99"/>
      <c r="B124" s="134"/>
      <c r="C124" s="135" t="n">
        <v>86</v>
      </c>
      <c r="D124" s="144" t="str">
        <f aca="false">IF(($H$24*12-C124)&gt;=0,C124,"")</f>
        <v/>
      </c>
      <c r="E124" s="143" t="n">
        <f aca="false">IF(D124&lt;&gt;"",($H$22*$H$26/12)/(1-(1+($H$26/12))^(-$H$24*12)),0)</f>
        <v>0</v>
      </c>
      <c r="F124" s="145" t="str">
        <f aca="false">IF(D124&lt;&gt;"",I123*$H$26/12,"")</f>
        <v/>
      </c>
      <c r="G124" s="145" t="str">
        <f aca="false">IF(D124&lt;&gt;"",E124-F124,"")</f>
        <v/>
      </c>
      <c r="H124" s="145" t="str">
        <f aca="false">IF(D124&lt;&gt;"",G124+H123,"")</f>
        <v/>
      </c>
      <c r="I124" s="145" t="str">
        <f aca="false">IF(D124&lt;&gt;"",$H$22-H124,"")</f>
        <v/>
      </c>
      <c r="J124" s="138"/>
      <c r="K124" s="139"/>
      <c r="L124" s="135" t="n">
        <v>86</v>
      </c>
      <c r="M124" s="144" t="str">
        <f aca="false">IF(($Q$24*12-L124)&gt;=0,L124,"")</f>
        <v/>
      </c>
      <c r="N124" s="143" t="n">
        <f aca="false">IF(M124&lt;&gt;"",($Q$22*$Q$26/12)/(1-(1+($Q$26/12))^(-$Q$24*12)),0)</f>
        <v>0</v>
      </c>
      <c r="O124" s="145" t="str">
        <f aca="false">IF(M124&lt;&gt;"",R123*$Q$26/12,"")</f>
        <v/>
      </c>
      <c r="P124" s="145" t="str">
        <f aca="false">IF(M124&lt;&gt;"",N124-O124,"")</f>
        <v/>
      </c>
      <c r="Q124" s="145" t="str">
        <f aca="false">IF(M124&lt;&gt;"",P124+Q123,"")</f>
        <v/>
      </c>
      <c r="R124" s="145" t="str">
        <f aca="false">IF(M124&lt;&gt;"",$Q$22-Q124,"")</f>
        <v/>
      </c>
    </row>
    <row r="125" customFormat="false" ht="15" hidden="false" customHeight="true" outlineLevel="0" collapsed="false">
      <c r="A125" s="99"/>
      <c r="B125" s="134"/>
      <c r="C125" s="135" t="n">
        <v>87</v>
      </c>
      <c r="D125" s="144" t="str">
        <f aca="false">IF(($H$24*12-C125)&gt;=0,C125,"")</f>
        <v/>
      </c>
      <c r="E125" s="143" t="n">
        <f aca="false">IF(D125&lt;&gt;"",($H$22*$H$26/12)/(1-(1+($H$26/12))^(-$H$24*12)),0)</f>
        <v>0</v>
      </c>
      <c r="F125" s="145" t="str">
        <f aca="false">IF(D125&lt;&gt;"",I124*$H$26/12,"")</f>
        <v/>
      </c>
      <c r="G125" s="145" t="str">
        <f aca="false">IF(D125&lt;&gt;"",E125-F125,"")</f>
        <v/>
      </c>
      <c r="H125" s="145" t="str">
        <f aca="false">IF(D125&lt;&gt;"",G125+H124,"")</f>
        <v/>
      </c>
      <c r="I125" s="145" t="str">
        <f aca="false">IF(D125&lt;&gt;"",$H$22-H125,"")</f>
        <v/>
      </c>
      <c r="J125" s="138"/>
      <c r="K125" s="139"/>
      <c r="L125" s="135" t="n">
        <v>87</v>
      </c>
      <c r="M125" s="144" t="str">
        <f aca="false">IF(($Q$24*12-L125)&gt;=0,L125,"")</f>
        <v/>
      </c>
      <c r="N125" s="143" t="n">
        <f aca="false">IF(M125&lt;&gt;"",($Q$22*$Q$26/12)/(1-(1+($Q$26/12))^(-$Q$24*12)),0)</f>
        <v>0</v>
      </c>
      <c r="O125" s="145" t="str">
        <f aca="false">IF(M125&lt;&gt;"",R124*$Q$26/12,"")</f>
        <v/>
      </c>
      <c r="P125" s="145" t="str">
        <f aca="false">IF(M125&lt;&gt;"",N125-O125,"")</f>
        <v/>
      </c>
      <c r="Q125" s="145" t="str">
        <f aca="false">IF(M125&lt;&gt;"",P125+Q124,"")</f>
        <v/>
      </c>
      <c r="R125" s="145" t="str">
        <f aca="false">IF(M125&lt;&gt;"",$Q$22-Q125,"")</f>
        <v/>
      </c>
    </row>
    <row r="126" customFormat="false" ht="15" hidden="false" customHeight="true" outlineLevel="0" collapsed="false">
      <c r="A126" s="99"/>
      <c r="B126" s="134"/>
      <c r="C126" s="135" t="n">
        <v>88</v>
      </c>
      <c r="D126" s="144" t="str">
        <f aca="false">IF(($H$24*12-C126)&gt;=0,C126,"")</f>
        <v/>
      </c>
      <c r="E126" s="143" t="n">
        <f aca="false">IF(D126&lt;&gt;"",($H$22*$H$26/12)/(1-(1+($H$26/12))^(-$H$24*12)),0)</f>
        <v>0</v>
      </c>
      <c r="F126" s="145" t="str">
        <f aca="false">IF(D126&lt;&gt;"",I125*$H$26/12,"")</f>
        <v/>
      </c>
      <c r="G126" s="145" t="str">
        <f aca="false">IF(D126&lt;&gt;"",E126-F126,"")</f>
        <v/>
      </c>
      <c r="H126" s="145" t="str">
        <f aca="false">IF(D126&lt;&gt;"",G126+H125,"")</f>
        <v/>
      </c>
      <c r="I126" s="145" t="str">
        <f aca="false">IF(D126&lt;&gt;"",$H$22-H126,"")</f>
        <v/>
      </c>
      <c r="J126" s="138"/>
      <c r="K126" s="139"/>
      <c r="L126" s="135" t="n">
        <v>88</v>
      </c>
      <c r="M126" s="144" t="str">
        <f aca="false">IF(($Q$24*12-L126)&gt;=0,L126,"")</f>
        <v/>
      </c>
      <c r="N126" s="143" t="n">
        <f aca="false">IF(M126&lt;&gt;"",($Q$22*$Q$26/12)/(1-(1+($Q$26/12))^(-$Q$24*12)),0)</f>
        <v>0</v>
      </c>
      <c r="O126" s="145" t="str">
        <f aca="false">IF(M126&lt;&gt;"",R125*$Q$26/12,"")</f>
        <v/>
      </c>
      <c r="P126" s="145" t="str">
        <f aca="false">IF(M126&lt;&gt;"",N126-O126,"")</f>
        <v/>
      </c>
      <c r="Q126" s="145" t="str">
        <f aca="false">IF(M126&lt;&gt;"",P126+Q125,"")</f>
        <v/>
      </c>
      <c r="R126" s="145" t="str">
        <f aca="false">IF(M126&lt;&gt;"",$Q$22-Q126,"")</f>
        <v/>
      </c>
    </row>
    <row r="127" customFormat="false" ht="15" hidden="false" customHeight="true" outlineLevel="0" collapsed="false">
      <c r="A127" s="99"/>
      <c r="B127" s="134"/>
      <c r="C127" s="135" t="n">
        <v>89</v>
      </c>
      <c r="D127" s="144" t="str">
        <f aca="false">IF(($H$24*12-C127)&gt;=0,C127,"")</f>
        <v/>
      </c>
      <c r="E127" s="143" t="n">
        <f aca="false">IF(D127&lt;&gt;"",($H$22*$H$26/12)/(1-(1+($H$26/12))^(-$H$24*12)),0)</f>
        <v>0</v>
      </c>
      <c r="F127" s="145" t="str">
        <f aca="false">IF(D127&lt;&gt;"",I126*$H$26/12,"")</f>
        <v/>
      </c>
      <c r="G127" s="145" t="str">
        <f aca="false">IF(D127&lt;&gt;"",E127-F127,"")</f>
        <v/>
      </c>
      <c r="H127" s="145" t="str">
        <f aca="false">IF(D127&lt;&gt;"",G127+H126,"")</f>
        <v/>
      </c>
      <c r="I127" s="145" t="str">
        <f aca="false">IF(D127&lt;&gt;"",$H$22-H127,"")</f>
        <v/>
      </c>
      <c r="J127" s="138"/>
      <c r="K127" s="139"/>
      <c r="L127" s="135" t="n">
        <v>89</v>
      </c>
      <c r="M127" s="144" t="str">
        <f aca="false">IF(($Q$24*12-L127)&gt;=0,L127,"")</f>
        <v/>
      </c>
      <c r="N127" s="143" t="n">
        <f aca="false">IF(M127&lt;&gt;"",($Q$22*$Q$26/12)/(1-(1+($Q$26/12))^(-$Q$24*12)),0)</f>
        <v>0</v>
      </c>
      <c r="O127" s="145" t="str">
        <f aca="false">IF(M127&lt;&gt;"",R126*$Q$26/12,"")</f>
        <v/>
      </c>
      <c r="P127" s="145" t="str">
        <f aca="false">IF(M127&lt;&gt;"",N127-O127,"")</f>
        <v/>
      </c>
      <c r="Q127" s="145" t="str">
        <f aca="false">IF(M127&lt;&gt;"",P127+Q126,"")</f>
        <v/>
      </c>
      <c r="R127" s="145" t="str">
        <f aca="false">IF(M127&lt;&gt;"",$Q$22-Q127,"")</f>
        <v/>
      </c>
    </row>
    <row r="128" customFormat="false" ht="15" hidden="false" customHeight="true" outlineLevel="0" collapsed="false">
      <c r="A128" s="99"/>
      <c r="B128" s="134"/>
      <c r="C128" s="135" t="n">
        <v>90</v>
      </c>
      <c r="D128" s="144" t="str">
        <f aca="false">IF(($H$24*12-C128)&gt;=0,C128,"")</f>
        <v/>
      </c>
      <c r="E128" s="143" t="n">
        <f aca="false">IF(D128&lt;&gt;"",($H$22*$H$26/12)/(1-(1+($H$26/12))^(-$H$24*12)),0)</f>
        <v>0</v>
      </c>
      <c r="F128" s="145" t="str">
        <f aca="false">IF(D128&lt;&gt;"",I127*$H$26/12,"")</f>
        <v/>
      </c>
      <c r="G128" s="145" t="str">
        <f aca="false">IF(D128&lt;&gt;"",E128-F128,"")</f>
        <v/>
      </c>
      <c r="H128" s="145" t="str">
        <f aca="false">IF(D128&lt;&gt;"",G128+H127,"")</f>
        <v/>
      </c>
      <c r="I128" s="145" t="str">
        <f aca="false">IF(D128&lt;&gt;"",$H$22-H128,"")</f>
        <v/>
      </c>
      <c r="J128" s="138"/>
      <c r="K128" s="139"/>
      <c r="L128" s="135" t="n">
        <v>90</v>
      </c>
      <c r="M128" s="144" t="str">
        <f aca="false">IF(($Q$24*12-L128)&gt;=0,L128,"")</f>
        <v/>
      </c>
      <c r="N128" s="143" t="n">
        <f aca="false">IF(M128&lt;&gt;"",($Q$22*$Q$26/12)/(1-(1+($Q$26/12))^(-$Q$24*12)),0)</f>
        <v>0</v>
      </c>
      <c r="O128" s="145" t="str">
        <f aca="false">IF(M128&lt;&gt;"",R127*$Q$26/12,"")</f>
        <v/>
      </c>
      <c r="P128" s="145" t="str">
        <f aca="false">IF(M128&lt;&gt;"",N128-O128,"")</f>
        <v/>
      </c>
      <c r="Q128" s="145" t="str">
        <f aca="false">IF(M128&lt;&gt;"",P128+Q127,"")</f>
        <v/>
      </c>
      <c r="R128" s="145" t="str">
        <f aca="false">IF(M128&lt;&gt;"",$Q$22-Q128,"")</f>
        <v/>
      </c>
    </row>
    <row r="129" customFormat="false" ht="15" hidden="false" customHeight="true" outlineLevel="0" collapsed="false">
      <c r="A129" s="99"/>
      <c r="B129" s="134"/>
      <c r="C129" s="135" t="n">
        <v>91</v>
      </c>
      <c r="D129" s="144" t="str">
        <f aca="false">IF(($H$24*12-C129)&gt;=0,C129,"")</f>
        <v/>
      </c>
      <c r="E129" s="143" t="n">
        <f aca="false">IF(D129&lt;&gt;"",($H$22*$H$26/12)/(1-(1+($H$26/12))^(-$H$24*12)),0)</f>
        <v>0</v>
      </c>
      <c r="F129" s="145" t="str">
        <f aca="false">IF(D129&lt;&gt;"",I128*$H$26/12,"")</f>
        <v/>
      </c>
      <c r="G129" s="145" t="str">
        <f aca="false">IF(D129&lt;&gt;"",E129-F129,"")</f>
        <v/>
      </c>
      <c r="H129" s="145" t="str">
        <f aca="false">IF(D129&lt;&gt;"",G129+H128,"")</f>
        <v/>
      </c>
      <c r="I129" s="145" t="str">
        <f aca="false">IF(D129&lt;&gt;"",$H$22-H129,"")</f>
        <v/>
      </c>
      <c r="J129" s="138"/>
      <c r="K129" s="139"/>
      <c r="L129" s="135" t="n">
        <v>91</v>
      </c>
      <c r="M129" s="144" t="str">
        <f aca="false">IF(($Q$24*12-L129)&gt;=0,L129,"")</f>
        <v/>
      </c>
      <c r="N129" s="143" t="n">
        <f aca="false">IF(M129&lt;&gt;"",($Q$22*$Q$26/12)/(1-(1+($Q$26/12))^(-$Q$24*12)),0)</f>
        <v>0</v>
      </c>
      <c r="O129" s="145" t="str">
        <f aca="false">IF(M129&lt;&gt;"",R128*$Q$26/12,"")</f>
        <v/>
      </c>
      <c r="P129" s="145" t="str">
        <f aca="false">IF(M129&lt;&gt;"",N129-O129,"")</f>
        <v/>
      </c>
      <c r="Q129" s="145" t="str">
        <f aca="false">IF(M129&lt;&gt;"",P129+Q128,"")</f>
        <v/>
      </c>
      <c r="R129" s="145" t="str">
        <f aca="false">IF(M129&lt;&gt;"",$Q$22-Q129,"")</f>
        <v/>
      </c>
    </row>
    <row r="130" customFormat="false" ht="15" hidden="false" customHeight="true" outlineLevel="0" collapsed="false">
      <c r="A130" s="99"/>
      <c r="B130" s="134"/>
      <c r="C130" s="135" t="n">
        <v>92</v>
      </c>
      <c r="D130" s="144" t="str">
        <f aca="false">IF(($H$24*12-C130)&gt;=0,C130,"")</f>
        <v/>
      </c>
      <c r="E130" s="143" t="n">
        <f aca="false">IF(D130&lt;&gt;"",($H$22*$H$26/12)/(1-(1+($H$26/12))^(-$H$24*12)),0)</f>
        <v>0</v>
      </c>
      <c r="F130" s="145" t="str">
        <f aca="false">IF(D130&lt;&gt;"",I129*$H$26/12,"")</f>
        <v/>
      </c>
      <c r="G130" s="145" t="str">
        <f aca="false">IF(D130&lt;&gt;"",E130-F130,"")</f>
        <v/>
      </c>
      <c r="H130" s="145" t="str">
        <f aca="false">IF(D130&lt;&gt;"",G130+H129,"")</f>
        <v/>
      </c>
      <c r="I130" s="145" t="str">
        <f aca="false">IF(D130&lt;&gt;"",$H$22-H130,"")</f>
        <v/>
      </c>
      <c r="J130" s="138"/>
      <c r="K130" s="139"/>
      <c r="L130" s="135" t="n">
        <v>92</v>
      </c>
      <c r="M130" s="144" t="str">
        <f aca="false">IF(($Q$24*12-L130)&gt;=0,L130,"")</f>
        <v/>
      </c>
      <c r="N130" s="143" t="n">
        <f aca="false">IF(M130&lt;&gt;"",($Q$22*$Q$26/12)/(1-(1+($Q$26/12))^(-$Q$24*12)),0)</f>
        <v>0</v>
      </c>
      <c r="O130" s="145" t="str">
        <f aca="false">IF(M130&lt;&gt;"",R129*$Q$26/12,"")</f>
        <v/>
      </c>
      <c r="P130" s="145" t="str">
        <f aca="false">IF(M130&lt;&gt;"",N130-O130,"")</f>
        <v/>
      </c>
      <c r="Q130" s="145" t="str">
        <f aca="false">IF(M130&lt;&gt;"",P130+Q129,"")</f>
        <v/>
      </c>
      <c r="R130" s="145" t="str">
        <f aca="false">IF(M130&lt;&gt;"",$Q$22-Q130,"")</f>
        <v/>
      </c>
    </row>
    <row r="131" customFormat="false" ht="15" hidden="false" customHeight="true" outlineLevel="0" collapsed="false">
      <c r="A131" s="99"/>
      <c r="B131" s="134"/>
      <c r="C131" s="135" t="n">
        <v>93</v>
      </c>
      <c r="D131" s="144" t="str">
        <f aca="false">IF(($H$24*12-C131)&gt;=0,C131,"")</f>
        <v/>
      </c>
      <c r="E131" s="143" t="n">
        <f aca="false">IF(D131&lt;&gt;"",($H$22*$H$26/12)/(1-(1+($H$26/12))^(-$H$24*12)),0)</f>
        <v>0</v>
      </c>
      <c r="F131" s="145" t="str">
        <f aca="false">IF(D131&lt;&gt;"",I130*$H$26/12,"")</f>
        <v/>
      </c>
      <c r="G131" s="145" t="str">
        <f aca="false">IF(D131&lt;&gt;"",E131-F131,"")</f>
        <v/>
      </c>
      <c r="H131" s="145" t="str">
        <f aca="false">IF(D131&lt;&gt;"",G131+H130,"")</f>
        <v/>
      </c>
      <c r="I131" s="145" t="str">
        <f aca="false">IF(D131&lt;&gt;"",$H$22-H131,"")</f>
        <v/>
      </c>
      <c r="J131" s="138"/>
      <c r="K131" s="139"/>
      <c r="L131" s="135" t="n">
        <v>93</v>
      </c>
      <c r="M131" s="144" t="str">
        <f aca="false">IF(($Q$24*12-L131)&gt;=0,L131,"")</f>
        <v/>
      </c>
      <c r="N131" s="143" t="n">
        <f aca="false">IF(M131&lt;&gt;"",($Q$22*$Q$26/12)/(1-(1+($Q$26/12))^(-$Q$24*12)),0)</f>
        <v>0</v>
      </c>
      <c r="O131" s="145" t="str">
        <f aca="false">IF(M131&lt;&gt;"",R130*$Q$26/12,"")</f>
        <v/>
      </c>
      <c r="P131" s="145" t="str">
        <f aca="false">IF(M131&lt;&gt;"",N131-O131,"")</f>
        <v/>
      </c>
      <c r="Q131" s="145" t="str">
        <f aca="false">IF(M131&lt;&gt;"",P131+Q130,"")</f>
        <v/>
      </c>
      <c r="R131" s="145" t="str">
        <f aca="false">IF(M131&lt;&gt;"",$Q$22-Q131,"")</f>
        <v/>
      </c>
    </row>
    <row r="132" customFormat="false" ht="15" hidden="false" customHeight="true" outlineLevel="0" collapsed="false">
      <c r="A132" s="99"/>
      <c r="B132" s="134"/>
      <c r="C132" s="135" t="n">
        <v>94</v>
      </c>
      <c r="D132" s="144" t="str">
        <f aca="false">IF(($H$24*12-C132)&gt;=0,C132,"")</f>
        <v/>
      </c>
      <c r="E132" s="143" t="n">
        <f aca="false">IF(D132&lt;&gt;"",($H$22*$H$26/12)/(1-(1+($H$26/12))^(-$H$24*12)),0)</f>
        <v>0</v>
      </c>
      <c r="F132" s="145" t="str">
        <f aca="false">IF(D132&lt;&gt;"",I131*$H$26/12,"")</f>
        <v/>
      </c>
      <c r="G132" s="145" t="str">
        <f aca="false">IF(D132&lt;&gt;"",E132-F132,"")</f>
        <v/>
      </c>
      <c r="H132" s="145" t="str">
        <f aca="false">IF(D132&lt;&gt;"",G132+H131,"")</f>
        <v/>
      </c>
      <c r="I132" s="145" t="str">
        <f aca="false">IF(D132&lt;&gt;"",$H$22-H132,"")</f>
        <v/>
      </c>
      <c r="J132" s="138"/>
      <c r="K132" s="139"/>
      <c r="L132" s="135" t="n">
        <v>94</v>
      </c>
      <c r="M132" s="144" t="str">
        <f aca="false">IF(($Q$24*12-L132)&gt;=0,L132,"")</f>
        <v/>
      </c>
      <c r="N132" s="143" t="n">
        <f aca="false">IF(M132&lt;&gt;"",($Q$22*$Q$26/12)/(1-(1+($Q$26/12))^(-$Q$24*12)),0)</f>
        <v>0</v>
      </c>
      <c r="O132" s="145" t="str">
        <f aca="false">IF(M132&lt;&gt;"",R131*$Q$26/12,"")</f>
        <v/>
      </c>
      <c r="P132" s="145" t="str">
        <f aca="false">IF(M132&lt;&gt;"",N132-O132,"")</f>
        <v/>
      </c>
      <c r="Q132" s="145" t="str">
        <f aca="false">IF(M132&lt;&gt;"",P132+Q131,"")</f>
        <v/>
      </c>
      <c r="R132" s="145" t="str">
        <f aca="false">IF(M132&lt;&gt;"",$Q$22-Q132,"")</f>
        <v/>
      </c>
    </row>
    <row r="133" customFormat="false" ht="15" hidden="false" customHeight="true" outlineLevel="0" collapsed="false">
      <c r="A133" s="99"/>
      <c r="B133" s="134"/>
      <c r="C133" s="135" t="n">
        <v>95</v>
      </c>
      <c r="D133" s="144" t="str">
        <f aca="false">IF(($H$24*12-C133)&gt;=0,C133,"")</f>
        <v/>
      </c>
      <c r="E133" s="143" t="n">
        <f aca="false">IF(D133&lt;&gt;"",($H$22*$H$26/12)/(1-(1+($H$26/12))^(-$H$24*12)),0)</f>
        <v>0</v>
      </c>
      <c r="F133" s="145" t="str">
        <f aca="false">IF(D133&lt;&gt;"",I132*$H$26/12,"")</f>
        <v/>
      </c>
      <c r="G133" s="145" t="str">
        <f aca="false">IF(D133&lt;&gt;"",E133-F133,"")</f>
        <v/>
      </c>
      <c r="H133" s="145" t="str">
        <f aca="false">IF(D133&lt;&gt;"",G133+H132,"")</f>
        <v/>
      </c>
      <c r="I133" s="145" t="str">
        <f aca="false">IF(D133&lt;&gt;"",$H$22-H133,"")</f>
        <v/>
      </c>
      <c r="J133" s="138"/>
      <c r="K133" s="139"/>
      <c r="L133" s="135" t="n">
        <v>95</v>
      </c>
      <c r="M133" s="144" t="str">
        <f aca="false">IF(($Q$24*12-L133)&gt;=0,L133,"")</f>
        <v/>
      </c>
      <c r="N133" s="143" t="n">
        <f aca="false">IF(M133&lt;&gt;"",($Q$22*$Q$26/12)/(1-(1+($Q$26/12))^(-$Q$24*12)),0)</f>
        <v>0</v>
      </c>
      <c r="O133" s="145" t="str">
        <f aca="false">IF(M133&lt;&gt;"",R132*$Q$26/12,"")</f>
        <v/>
      </c>
      <c r="P133" s="145" t="str">
        <f aca="false">IF(M133&lt;&gt;"",N133-O133,"")</f>
        <v/>
      </c>
      <c r="Q133" s="145" t="str">
        <f aca="false">IF(M133&lt;&gt;"",P133+Q132,"")</f>
        <v/>
      </c>
      <c r="R133" s="145" t="str">
        <f aca="false">IF(M133&lt;&gt;"",$Q$22-Q133,"")</f>
        <v/>
      </c>
    </row>
    <row r="134" customFormat="false" ht="15" hidden="false" customHeight="true" outlineLevel="0" collapsed="false">
      <c r="A134" s="99"/>
      <c r="B134" s="134"/>
      <c r="C134" s="135" t="n">
        <v>96</v>
      </c>
      <c r="D134" s="144" t="str">
        <f aca="false">IF(($H$24*12-C134)&gt;=0,C134,"")</f>
        <v/>
      </c>
      <c r="E134" s="143" t="n">
        <f aca="false">IF(D134&lt;&gt;"",($H$22*$H$26/12)/(1-(1+($H$26/12))^(-$H$24*12)),0)</f>
        <v>0</v>
      </c>
      <c r="F134" s="145" t="str">
        <f aca="false">IF(D134&lt;&gt;"",I133*$H$26/12,"")</f>
        <v/>
      </c>
      <c r="G134" s="145" t="str">
        <f aca="false">IF(D134&lt;&gt;"",E134-F134,"")</f>
        <v/>
      </c>
      <c r="H134" s="145" t="str">
        <f aca="false">IF(D134&lt;&gt;"",G134+H133,"")</f>
        <v/>
      </c>
      <c r="I134" s="145" t="str">
        <f aca="false">IF(D134&lt;&gt;"",$H$22-H134,"")</f>
        <v/>
      </c>
      <c r="J134" s="138"/>
      <c r="K134" s="139"/>
      <c r="L134" s="135" t="n">
        <v>96</v>
      </c>
      <c r="M134" s="144" t="str">
        <f aca="false">IF(($Q$24*12-L134)&gt;=0,L134,"")</f>
        <v/>
      </c>
      <c r="N134" s="143" t="n">
        <f aca="false">IF(M134&lt;&gt;"",($Q$22*$Q$26/12)/(1-(1+($Q$26/12))^(-$Q$24*12)),0)</f>
        <v>0</v>
      </c>
      <c r="O134" s="145" t="str">
        <f aca="false">IF(M134&lt;&gt;"",R133*$Q$26/12,"")</f>
        <v/>
      </c>
      <c r="P134" s="145" t="str">
        <f aca="false">IF(M134&lt;&gt;"",N134-O134,"")</f>
        <v/>
      </c>
      <c r="Q134" s="145" t="str">
        <f aca="false">IF(M134&lt;&gt;"",P134+Q133,"")</f>
        <v/>
      </c>
      <c r="R134" s="145" t="str">
        <f aca="false">IF(M134&lt;&gt;"",$Q$22-Q134,"")</f>
        <v/>
      </c>
    </row>
    <row r="135" customFormat="false" ht="15" hidden="false" customHeight="true" outlineLevel="0" collapsed="false">
      <c r="A135" s="99"/>
      <c r="B135" s="134"/>
      <c r="C135" s="135" t="n">
        <v>97</v>
      </c>
      <c r="D135" s="144" t="str">
        <f aca="false">IF(($H$24*12-C135)&gt;=0,C135,"")</f>
        <v/>
      </c>
      <c r="E135" s="143" t="n">
        <f aca="false">IF(D135&lt;&gt;"",($H$22*$H$26/12)/(1-(1+($H$26/12))^(-$H$24*12)),0)</f>
        <v>0</v>
      </c>
      <c r="F135" s="145" t="str">
        <f aca="false">IF(D135&lt;&gt;"",I134*$H$26/12,"")</f>
        <v/>
      </c>
      <c r="G135" s="145" t="str">
        <f aca="false">IF(D135&lt;&gt;"",E135-F135,"")</f>
        <v/>
      </c>
      <c r="H135" s="145" t="str">
        <f aca="false">IF(D135&lt;&gt;"",G135+H134,"")</f>
        <v/>
      </c>
      <c r="I135" s="145" t="str">
        <f aca="false">IF(D135&lt;&gt;"",$H$22-H135,"")</f>
        <v/>
      </c>
      <c r="J135" s="138"/>
      <c r="K135" s="139"/>
      <c r="L135" s="135" t="n">
        <v>97</v>
      </c>
      <c r="M135" s="144" t="str">
        <f aca="false">IF(($Q$24*12-L135)&gt;=0,L135,"")</f>
        <v/>
      </c>
      <c r="N135" s="143" t="n">
        <f aca="false">IF(M135&lt;&gt;"",($Q$22*$Q$26/12)/(1-(1+($Q$26/12))^(-$Q$24*12)),0)</f>
        <v>0</v>
      </c>
      <c r="O135" s="145" t="str">
        <f aca="false">IF(M135&lt;&gt;"",R134*$Q$26/12,"")</f>
        <v/>
      </c>
      <c r="P135" s="145" t="str">
        <f aca="false">IF(M135&lt;&gt;"",N135-O135,"")</f>
        <v/>
      </c>
      <c r="Q135" s="145" t="str">
        <f aca="false">IF(M135&lt;&gt;"",P135+Q134,"")</f>
        <v/>
      </c>
      <c r="R135" s="145" t="str">
        <f aca="false">IF(M135&lt;&gt;"",$Q$22-Q135,"")</f>
        <v/>
      </c>
    </row>
    <row r="136" customFormat="false" ht="15" hidden="false" customHeight="true" outlineLevel="0" collapsed="false">
      <c r="A136" s="99"/>
      <c r="B136" s="134"/>
      <c r="C136" s="135" t="n">
        <v>98</v>
      </c>
      <c r="D136" s="144" t="str">
        <f aca="false">IF(($H$24*12-C136)&gt;=0,C136,"")</f>
        <v/>
      </c>
      <c r="E136" s="143" t="n">
        <f aca="false">IF(D136&lt;&gt;"",($H$22*$H$26/12)/(1-(1+($H$26/12))^(-$H$24*12)),0)</f>
        <v>0</v>
      </c>
      <c r="F136" s="145" t="str">
        <f aca="false">IF(D136&lt;&gt;"",I135*$H$26/12,"")</f>
        <v/>
      </c>
      <c r="G136" s="145" t="str">
        <f aca="false">IF(D136&lt;&gt;"",E136-F136,"")</f>
        <v/>
      </c>
      <c r="H136" s="145" t="str">
        <f aca="false">IF(D136&lt;&gt;"",G136+H135,"")</f>
        <v/>
      </c>
      <c r="I136" s="145" t="str">
        <f aca="false">IF(D136&lt;&gt;"",$H$22-H136,"")</f>
        <v/>
      </c>
      <c r="J136" s="138"/>
      <c r="K136" s="139"/>
      <c r="L136" s="135" t="n">
        <v>98</v>
      </c>
      <c r="M136" s="144" t="str">
        <f aca="false">IF(($Q$24*12-L136)&gt;=0,L136,"")</f>
        <v/>
      </c>
      <c r="N136" s="143" t="n">
        <f aca="false">IF(M136&lt;&gt;"",($Q$22*$Q$26/12)/(1-(1+($Q$26/12))^(-$Q$24*12)),0)</f>
        <v>0</v>
      </c>
      <c r="O136" s="145" t="str">
        <f aca="false">IF(M136&lt;&gt;"",R135*$Q$26/12,"")</f>
        <v/>
      </c>
      <c r="P136" s="145" t="str">
        <f aca="false">IF(M136&lt;&gt;"",N136-O136,"")</f>
        <v/>
      </c>
      <c r="Q136" s="145" t="str">
        <f aca="false">IF(M136&lt;&gt;"",P136+Q135,"")</f>
        <v/>
      </c>
      <c r="R136" s="145" t="str">
        <f aca="false">IF(M136&lt;&gt;"",$Q$22-Q136,"")</f>
        <v/>
      </c>
    </row>
    <row r="137" customFormat="false" ht="15" hidden="false" customHeight="true" outlineLevel="0" collapsed="false">
      <c r="A137" s="99"/>
      <c r="B137" s="134"/>
      <c r="C137" s="135" t="n">
        <v>99</v>
      </c>
      <c r="D137" s="144" t="str">
        <f aca="false">IF(($H$24*12-C137)&gt;=0,C137,"")</f>
        <v/>
      </c>
      <c r="E137" s="143" t="n">
        <f aca="false">IF(D137&lt;&gt;"",($H$22*$H$26/12)/(1-(1+($H$26/12))^(-$H$24*12)),0)</f>
        <v>0</v>
      </c>
      <c r="F137" s="145" t="str">
        <f aca="false">IF(D137&lt;&gt;"",I136*$H$26/12,"")</f>
        <v/>
      </c>
      <c r="G137" s="145" t="str">
        <f aca="false">IF(D137&lt;&gt;"",E137-F137,"")</f>
        <v/>
      </c>
      <c r="H137" s="145" t="str">
        <f aca="false">IF(D137&lt;&gt;"",G137+H136,"")</f>
        <v/>
      </c>
      <c r="I137" s="145" t="str">
        <f aca="false">IF(D137&lt;&gt;"",$H$22-H137,"")</f>
        <v/>
      </c>
      <c r="J137" s="138"/>
      <c r="K137" s="139"/>
      <c r="L137" s="135" t="n">
        <v>99</v>
      </c>
      <c r="M137" s="144" t="str">
        <f aca="false">IF(($Q$24*12-L137)&gt;=0,L137,"")</f>
        <v/>
      </c>
      <c r="N137" s="143" t="n">
        <f aca="false">IF(M137&lt;&gt;"",($Q$22*$Q$26/12)/(1-(1+($Q$26/12))^(-$Q$24*12)),0)</f>
        <v>0</v>
      </c>
      <c r="O137" s="145" t="str">
        <f aca="false">IF(M137&lt;&gt;"",R136*$Q$26/12,"")</f>
        <v/>
      </c>
      <c r="P137" s="145" t="str">
        <f aca="false">IF(M137&lt;&gt;"",N137-O137,"")</f>
        <v/>
      </c>
      <c r="Q137" s="145" t="str">
        <f aca="false">IF(M137&lt;&gt;"",P137+Q136,"")</f>
        <v/>
      </c>
      <c r="R137" s="145" t="str">
        <f aca="false">IF(M137&lt;&gt;"",$Q$22-Q137,"")</f>
        <v/>
      </c>
    </row>
    <row r="138" customFormat="false" ht="15" hidden="false" customHeight="true" outlineLevel="0" collapsed="false">
      <c r="A138" s="99"/>
      <c r="B138" s="134"/>
      <c r="C138" s="135" t="n">
        <v>100</v>
      </c>
      <c r="D138" s="144" t="str">
        <f aca="false">IF(($H$24*12-C138)&gt;=0,C138,"")</f>
        <v/>
      </c>
      <c r="E138" s="143" t="n">
        <f aca="false">IF(D138&lt;&gt;"",($H$22*$H$26/12)/(1-(1+($H$26/12))^(-$H$24*12)),0)</f>
        <v>0</v>
      </c>
      <c r="F138" s="145" t="str">
        <f aca="false">IF(D138&lt;&gt;"",I137*$H$26/12,"")</f>
        <v/>
      </c>
      <c r="G138" s="145" t="str">
        <f aca="false">IF(D138&lt;&gt;"",E138-F138,"")</f>
        <v/>
      </c>
      <c r="H138" s="145" t="str">
        <f aca="false">IF(D138&lt;&gt;"",G138+H137,"")</f>
        <v/>
      </c>
      <c r="I138" s="145" t="str">
        <f aca="false">IF(D138&lt;&gt;"",$H$22-H138,"")</f>
        <v/>
      </c>
      <c r="J138" s="138"/>
      <c r="K138" s="139"/>
      <c r="L138" s="135" t="n">
        <v>100</v>
      </c>
      <c r="M138" s="144" t="str">
        <f aca="false">IF(($Q$24*12-L138)&gt;=0,L138,"")</f>
        <v/>
      </c>
      <c r="N138" s="143" t="n">
        <f aca="false">IF(M138&lt;&gt;"",($Q$22*$Q$26/12)/(1-(1+($Q$26/12))^(-$Q$24*12)),0)</f>
        <v>0</v>
      </c>
      <c r="O138" s="145" t="str">
        <f aca="false">IF(M138&lt;&gt;"",R137*$Q$26/12,"")</f>
        <v/>
      </c>
      <c r="P138" s="145" t="str">
        <f aca="false">IF(M138&lt;&gt;"",N138-O138,"")</f>
        <v/>
      </c>
      <c r="Q138" s="145" t="str">
        <f aca="false">IF(M138&lt;&gt;"",P138+Q137,"")</f>
        <v/>
      </c>
      <c r="R138" s="145" t="str">
        <f aca="false">IF(M138&lt;&gt;"",$Q$22-Q138,"")</f>
        <v/>
      </c>
    </row>
    <row r="139" customFormat="false" ht="15" hidden="false" customHeight="true" outlineLevel="0" collapsed="false">
      <c r="A139" s="99"/>
      <c r="B139" s="134"/>
      <c r="C139" s="135" t="n">
        <v>101</v>
      </c>
      <c r="D139" s="144" t="str">
        <f aca="false">IF(($H$24*12-C139)&gt;=0,C139,"")</f>
        <v/>
      </c>
      <c r="E139" s="143" t="n">
        <f aca="false">IF(D139&lt;&gt;"",($H$22*$H$26/12)/(1-(1+($H$26/12))^(-$H$24*12)),0)</f>
        <v>0</v>
      </c>
      <c r="F139" s="145" t="str">
        <f aca="false">IF(D139&lt;&gt;"",I138*$H$26/12,"")</f>
        <v/>
      </c>
      <c r="G139" s="145" t="str">
        <f aca="false">IF(D139&lt;&gt;"",E139-F139,"")</f>
        <v/>
      </c>
      <c r="H139" s="145" t="str">
        <f aca="false">IF(D139&lt;&gt;"",G139+H138,"")</f>
        <v/>
      </c>
      <c r="I139" s="145" t="str">
        <f aca="false">IF(D139&lt;&gt;"",$H$22-H139,"")</f>
        <v/>
      </c>
      <c r="J139" s="138"/>
      <c r="K139" s="139"/>
      <c r="L139" s="135" t="n">
        <v>101</v>
      </c>
      <c r="M139" s="144" t="str">
        <f aca="false">IF(($Q$24*12-L139)&gt;=0,L139,"")</f>
        <v/>
      </c>
      <c r="N139" s="143" t="n">
        <f aca="false">IF(M139&lt;&gt;"",($Q$22*$Q$26/12)/(1-(1+($Q$26/12))^(-$Q$24*12)),0)</f>
        <v>0</v>
      </c>
      <c r="O139" s="145" t="str">
        <f aca="false">IF(M139&lt;&gt;"",R138*$Q$26/12,"")</f>
        <v/>
      </c>
      <c r="P139" s="145" t="str">
        <f aca="false">IF(M139&lt;&gt;"",N139-O139,"")</f>
        <v/>
      </c>
      <c r="Q139" s="145" t="str">
        <f aca="false">IF(M139&lt;&gt;"",P139+Q138,"")</f>
        <v/>
      </c>
      <c r="R139" s="145" t="str">
        <f aca="false">IF(M139&lt;&gt;"",$Q$22-Q139,"")</f>
        <v/>
      </c>
    </row>
    <row r="140" customFormat="false" ht="15" hidden="false" customHeight="true" outlineLevel="0" collapsed="false">
      <c r="A140" s="99"/>
      <c r="B140" s="134"/>
      <c r="C140" s="135" t="n">
        <v>102</v>
      </c>
      <c r="D140" s="144" t="str">
        <f aca="false">IF(($H$24*12-C140)&gt;=0,C140,"")</f>
        <v/>
      </c>
      <c r="E140" s="143" t="n">
        <f aca="false">IF(D140&lt;&gt;"",($H$22*$H$26/12)/(1-(1+($H$26/12))^(-$H$24*12)),0)</f>
        <v>0</v>
      </c>
      <c r="F140" s="145" t="str">
        <f aca="false">IF(D140&lt;&gt;"",I139*$H$26/12,"")</f>
        <v/>
      </c>
      <c r="G140" s="145" t="str">
        <f aca="false">IF(D140&lt;&gt;"",E140-F140,"")</f>
        <v/>
      </c>
      <c r="H140" s="145" t="str">
        <f aca="false">IF(D140&lt;&gt;"",G140+H139,"")</f>
        <v/>
      </c>
      <c r="I140" s="145" t="str">
        <f aca="false">IF(D140&lt;&gt;"",$H$22-H140,"")</f>
        <v/>
      </c>
      <c r="J140" s="138"/>
      <c r="K140" s="139"/>
      <c r="L140" s="135" t="n">
        <v>102</v>
      </c>
      <c r="M140" s="144" t="str">
        <f aca="false">IF(($Q$24*12-L140)&gt;=0,L140,"")</f>
        <v/>
      </c>
      <c r="N140" s="143" t="n">
        <f aca="false">IF(M140&lt;&gt;"",($Q$22*$Q$26/12)/(1-(1+($Q$26/12))^(-$Q$24*12)),0)</f>
        <v>0</v>
      </c>
      <c r="O140" s="145" t="str">
        <f aca="false">IF(M140&lt;&gt;"",R139*$Q$26/12,"")</f>
        <v/>
      </c>
      <c r="P140" s="145" t="str">
        <f aca="false">IF(M140&lt;&gt;"",N140-O140,"")</f>
        <v/>
      </c>
      <c r="Q140" s="145" t="str">
        <f aca="false">IF(M140&lt;&gt;"",P140+Q139,"")</f>
        <v/>
      </c>
      <c r="R140" s="145" t="str">
        <f aca="false">IF(M140&lt;&gt;"",$Q$22-Q140,"")</f>
        <v/>
      </c>
    </row>
    <row r="141" customFormat="false" ht="15" hidden="false" customHeight="true" outlineLevel="0" collapsed="false">
      <c r="A141" s="99"/>
      <c r="B141" s="134"/>
      <c r="C141" s="135" t="n">
        <v>103</v>
      </c>
      <c r="D141" s="144" t="str">
        <f aca="false">IF(($H$24*12-C141)&gt;=0,C141,"")</f>
        <v/>
      </c>
      <c r="E141" s="143" t="n">
        <f aca="false">IF(D141&lt;&gt;"",($H$22*$H$26/12)/(1-(1+($H$26/12))^(-$H$24*12)),0)</f>
        <v>0</v>
      </c>
      <c r="F141" s="145" t="str">
        <f aca="false">IF(D141&lt;&gt;"",I140*$H$26/12,"")</f>
        <v/>
      </c>
      <c r="G141" s="145" t="str">
        <f aca="false">IF(D141&lt;&gt;"",E141-F141,"")</f>
        <v/>
      </c>
      <c r="H141" s="145" t="str">
        <f aca="false">IF(D141&lt;&gt;"",G141+H140,"")</f>
        <v/>
      </c>
      <c r="I141" s="145" t="str">
        <f aca="false">IF(D141&lt;&gt;"",$H$22-H141,"")</f>
        <v/>
      </c>
      <c r="J141" s="138"/>
      <c r="K141" s="139"/>
      <c r="L141" s="135" t="n">
        <v>103</v>
      </c>
      <c r="M141" s="144" t="str">
        <f aca="false">IF(($Q$24*12-L141)&gt;=0,L141,"")</f>
        <v/>
      </c>
      <c r="N141" s="143" t="n">
        <f aca="false">IF(M141&lt;&gt;"",($Q$22*$Q$26/12)/(1-(1+($Q$26/12))^(-$Q$24*12)),0)</f>
        <v>0</v>
      </c>
      <c r="O141" s="145" t="str">
        <f aca="false">IF(M141&lt;&gt;"",R140*$Q$26/12,"")</f>
        <v/>
      </c>
      <c r="P141" s="145" t="str">
        <f aca="false">IF(M141&lt;&gt;"",N141-O141,"")</f>
        <v/>
      </c>
      <c r="Q141" s="145" t="str">
        <f aca="false">IF(M141&lt;&gt;"",P141+Q140,"")</f>
        <v/>
      </c>
      <c r="R141" s="145" t="str">
        <f aca="false">IF(M141&lt;&gt;"",$Q$22-Q141,"")</f>
        <v/>
      </c>
    </row>
    <row r="142" customFormat="false" ht="15" hidden="false" customHeight="true" outlineLevel="0" collapsed="false">
      <c r="A142" s="99"/>
      <c r="B142" s="134"/>
      <c r="C142" s="135" t="n">
        <v>104</v>
      </c>
      <c r="D142" s="144" t="str">
        <f aca="false">IF(($H$24*12-C142)&gt;=0,C142,"")</f>
        <v/>
      </c>
      <c r="E142" s="143" t="n">
        <f aca="false">IF(D142&lt;&gt;"",($H$22*$H$26/12)/(1-(1+($H$26/12))^(-$H$24*12)),0)</f>
        <v>0</v>
      </c>
      <c r="F142" s="145" t="str">
        <f aca="false">IF(D142&lt;&gt;"",I141*$H$26/12,"")</f>
        <v/>
      </c>
      <c r="G142" s="145" t="str">
        <f aca="false">IF(D142&lt;&gt;"",E142-F142,"")</f>
        <v/>
      </c>
      <c r="H142" s="145" t="str">
        <f aca="false">IF(D142&lt;&gt;"",G142+H141,"")</f>
        <v/>
      </c>
      <c r="I142" s="145" t="str">
        <f aca="false">IF(D142&lt;&gt;"",$H$22-H142,"")</f>
        <v/>
      </c>
      <c r="J142" s="138"/>
      <c r="K142" s="139"/>
      <c r="L142" s="135" t="n">
        <v>104</v>
      </c>
      <c r="M142" s="144" t="str">
        <f aca="false">IF(($Q$24*12-L142)&gt;=0,L142,"")</f>
        <v/>
      </c>
      <c r="N142" s="143" t="n">
        <f aca="false">IF(M142&lt;&gt;"",($Q$22*$Q$26/12)/(1-(1+($Q$26/12))^(-$Q$24*12)),0)</f>
        <v>0</v>
      </c>
      <c r="O142" s="145" t="str">
        <f aca="false">IF(M142&lt;&gt;"",R141*$Q$26/12,"")</f>
        <v/>
      </c>
      <c r="P142" s="145" t="str">
        <f aca="false">IF(M142&lt;&gt;"",N142-O142,"")</f>
        <v/>
      </c>
      <c r="Q142" s="145" t="str">
        <f aca="false">IF(M142&lt;&gt;"",P142+Q141,"")</f>
        <v/>
      </c>
      <c r="R142" s="145" t="str">
        <f aca="false">IF(M142&lt;&gt;"",$Q$22-Q142,"")</f>
        <v/>
      </c>
    </row>
    <row r="143" customFormat="false" ht="15" hidden="false" customHeight="true" outlineLevel="0" collapsed="false">
      <c r="A143" s="99"/>
      <c r="B143" s="134"/>
      <c r="C143" s="135" t="n">
        <v>105</v>
      </c>
      <c r="D143" s="144" t="str">
        <f aca="false">IF(($H$24*12-C143)&gt;=0,C143,"")</f>
        <v/>
      </c>
      <c r="E143" s="143" t="n">
        <f aca="false">IF(D143&lt;&gt;"",($H$22*$H$26/12)/(1-(1+($H$26/12))^(-$H$24*12)),0)</f>
        <v>0</v>
      </c>
      <c r="F143" s="145" t="str">
        <f aca="false">IF(D143&lt;&gt;"",I142*$H$26/12,"")</f>
        <v/>
      </c>
      <c r="G143" s="145" t="str">
        <f aca="false">IF(D143&lt;&gt;"",E143-F143,"")</f>
        <v/>
      </c>
      <c r="H143" s="145" t="str">
        <f aca="false">IF(D143&lt;&gt;"",G143+H142,"")</f>
        <v/>
      </c>
      <c r="I143" s="145" t="str">
        <f aca="false">IF(D143&lt;&gt;"",$H$22-H143,"")</f>
        <v/>
      </c>
      <c r="J143" s="138"/>
      <c r="K143" s="139"/>
      <c r="L143" s="135" t="n">
        <v>105</v>
      </c>
      <c r="M143" s="144" t="str">
        <f aca="false">IF(($Q$24*12-L143)&gt;=0,L143,"")</f>
        <v/>
      </c>
      <c r="N143" s="143" t="n">
        <f aca="false">IF(M143&lt;&gt;"",($Q$22*$Q$26/12)/(1-(1+($Q$26/12))^(-$Q$24*12)),0)</f>
        <v>0</v>
      </c>
      <c r="O143" s="145" t="str">
        <f aca="false">IF(M143&lt;&gt;"",R142*$Q$26/12,"")</f>
        <v/>
      </c>
      <c r="P143" s="145" t="str">
        <f aca="false">IF(M143&lt;&gt;"",N143-O143,"")</f>
        <v/>
      </c>
      <c r="Q143" s="145" t="str">
        <f aca="false">IF(M143&lt;&gt;"",P143+Q142,"")</f>
        <v/>
      </c>
      <c r="R143" s="145" t="str">
        <f aca="false">IF(M143&lt;&gt;"",$Q$22-Q143,"")</f>
        <v/>
      </c>
    </row>
    <row r="144" customFormat="false" ht="15" hidden="false" customHeight="true" outlineLevel="0" collapsed="false">
      <c r="A144" s="99"/>
      <c r="B144" s="134"/>
      <c r="C144" s="135" t="n">
        <v>106</v>
      </c>
      <c r="D144" s="144" t="str">
        <f aca="false">IF(($H$24*12-C144)&gt;=0,C144,"")</f>
        <v/>
      </c>
      <c r="E144" s="143" t="n">
        <f aca="false">IF(D144&lt;&gt;"",($H$22*$H$26/12)/(1-(1+($H$26/12))^(-$H$24*12)),0)</f>
        <v>0</v>
      </c>
      <c r="F144" s="145" t="str">
        <f aca="false">IF(D144&lt;&gt;"",I143*$H$26/12,"")</f>
        <v/>
      </c>
      <c r="G144" s="145" t="str">
        <f aca="false">IF(D144&lt;&gt;"",E144-F144,"")</f>
        <v/>
      </c>
      <c r="H144" s="145" t="str">
        <f aca="false">IF(D144&lt;&gt;"",G144+H143,"")</f>
        <v/>
      </c>
      <c r="I144" s="145" t="str">
        <f aca="false">IF(D144&lt;&gt;"",$H$22-H144,"")</f>
        <v/>
      </c>
      <c r="J144" s="138"/>
      <c r="K144" s="139"/>
      <c r="L144" s="135" t="n">
        <v>106</v>
      </c>
      <c r="M144" s="144" t="str">
        <f aca="false">IF(($Q$24*12-L144)&gt;=0,L144,"")</f>
        <v/>
      </c>
      <c r="N144" s="143" t="n">
        <f aca="false">IF(M144&lt;&gt;"",($Q$22*$Q$26/12)/(1-(1+($Q$26/12))^(-$Q$24*12)),0)</f>
        <v>0</v>
      </c>
      <c r="O144" s="145" t="str">
        <f aca="false">IF(M144&lt;&gt;"",R143*$Q$26/12,"")</f>
        <v/>
      </c>
      <c r="P144" s="145" t="str">
        <f aca="false">IF(M144&lt;&gt;"",N144-O144,"")</f>
        <v/>
      </c>
      <c r="Q144" s="145" t="str">
        <f aca="false">IF(M144&lt;&gt;"",P144+Q143,"")</f>
        <v/>
      </c>
      <c r="R144" s="145" t="str">
        <f aca="false">IF(M144&lt;&gt;"",$Q$22-Q144,"")</f>
        <v/>
      </c>
    </row>
    <row r="145" customFormat="false" ht="15" hidden="false" customHeight="true" outlineLevel="0" collapsed="false">
      <c r="A145" s="99"/>
      <c r="B145" s="134"/>
      <c r="C145" s="135" t="n">
        <v>107</v>
      </c>
      <c r="D145" s="144" t="str">
        <f aca="false">IF(($H$24*12-C145)&gt;=0,C145,"")</f>
        <v/>
      </c>
      <c r="E145" s="143" t="n">
        <f aca="false">IF(D145&lt;&gt;"",($H$22*$H$26/12)/(1-(1+($H$26/12))^(-$H$24*12)),0)</f>
        <v>0</v>
      </c>
      <c r="F145" s="145" t="str">
        <f aca="false">IF(D145&lt;&gt;"",I144*$H$26/12,"")</f>
        <v/>
      </c>
      <c r="G145" s="145" t="str">
        <f aca="false">IF(D145&lt;&gt;"",E145-F145,"")</f>
        <v/>
      </c>
      <c r="H145" s="145" t="str">
        <f aca="false">IF(D145&lt;&gt;"",G145+H144,"")</f>
        <v/>
      </c>
      <c r="I145" s="145" t="str">
        <f aca="false">IF(D145&lt;&gt;"",$H$22-H145,"")</f>
        <v/>
      </c>
      <c r="J145" s="138"/>
      <c r="K145" s="139"/>
      <c r="L145" s="135" t="n">
        <v>107</v>
      </c>
      <c r="M145" s="144" t="str">
        <f aca="false">IF(($Q$24*12-L145)&gt;=0,L145,"")</f>
        <v/>
      </c>
      <c r="N145" s="143" t="n">
        <f aca="false">IF(M145&lt;&gt;"",($Q$22*$Q$26/12)/(1-(1+($Q$26/12))^(-$Q$24*12)),0)</f>
        <v>0</v>
      </c>
      <c r="O145" s="145" t="str">
        <f aca="false">IF(M145&lt;&gt;"",R144*$Q$26/12,"")</f>
        <v/>
      </c>
      <c r="P145" s="145" t="str">
        <f aca="false">IF(M145&lt;&gt;"",N145-O145,"")</f>
        <v/>
      </c>
      <c r="Q145" s="145" t="str">
        <f aca="false">IF(M145&lt;&gt;"",P145+Q144,"")</f>
        <v/>
      </c>
      <c r="R145" s="145" t="str">
        <f aca="false">IF(M145&lt;&gt;"",$Q$22-Q145,"")</f>
        <v/>
      </c>
    </row>
    <row r="146" customFormat="false" ht="15" hidden="false" customHeight="true" outlineLevel="0" collapsed="false">
      <c r="A146" s="99"/>
      <c r="B146" s="134"/>
      <c r="C146" s="135" t="n">
        <v>108</v>
      </c>
      <c r="D146" s="144" t="str">
        <f aca="false">IF(($H$24*12-C146)&gt;=0,C146,"")</f>
        <v/>
      </c>
      <c r="E146" s="143" t="n">
        <f aca="false">IF(D146&lt;&gt;"",($H$22*$H$26/12)/(1-(1+($H$26/12))^(-$H$24*12)),0)</f>
        <v>0</v>
      </c>
      <c r="F146" s="145" t="str">
        <f aca="false">IF(D146&lt;&gt;"",I145*$H$26/12,"")</f>
        <v/>
      </c>
      <c r="G146" s="145" t="str">
        <f aca="false">IF(D146&lt;&gt;"",E146-F146,"")</f>
        <v/>
      </c>
      <c r="H146" s="145" t="str">
        <f aca="false">IF(D146&lt;&gt;"",G146+H145,"")</f>
        <v/>
      </c>
      <c r="I146" s="145" t="str">
        <f aca="false">IF(D146&lt;&gt;"",$H$22-H146,"")</f>
        <v/>
      </c>
      <c r="J146" s="138"/>
      <c r="K146" s="139"/>
      <c r="L146" s="135" t="n">
        <v>108</v>
      </c>
      <c r="M146" s="144" t="str">
        <f aca="false">IF(($Q$24*12-L146)&gt;=0,L146,"")</f>
        <v/>
      </c>
      <c r="N146" s="143" t="n">
        <f aca="false">IF(M146&lt;&gt;"",($Q$22*$Q$26/12)/(1-(1+($Q$26/12))^(-$Q$24*12)),0)</f>
        <v>0</v>
      </c>
      <c r="O146" s="145" t="str">
        <f aca="false">IF(M146&lt;&gt;"",R145*$Q$26/12,"")</f>
        <v/>
      </c>
      <c r="P146" s="145" t="str">
        <f aca="false">IF(M146&lt;&gt;"",N146-O146,"")</f>
        <v/>
      </c>
      <c r="Q146" s="145" t="str">
        <f aca="false">IF(M146&lt;&gt;"",P146+Q145,"")</f>
        <v/>
      </c>
      <c r="R146" s="145" t="str">
        <f aca="false">IF(M146&lt;&gt;"",$Q$22-Q146,"")</f>
        <v/>
      </c>
    </row>
    <row r="147" customFormat="false" ht="15" hidden="false" customHeight="true" outlineLevel="0" collapsed="false">
      <c r="A147" s="99"/>
      <c r="B147" s="134"/>
      <c r="C147" s="135" t="n">
        <v>109</v>
      </c>
      <c r="D147" s="144" t="str">
        <f aca="false">IF(($H$24*12-C147)&gt;=0,C147,"")</f>
        <v/>
      </c>
      <c r="E147" s="143" t="n">
        <f aca="false">IF(D147&lt;&gt;"",($H$22*$H$26/12)/(1-(1+($H$26/12))^(-$H$24*12)),0)</f>
        <v>0</v>
      </c>
      <c r="F147" s="145" t="str">
        <f aca="false">IF(D147&lt;&gt;"",I146*$H$26/12,"")</f>
        <v/>
      </c>
      <c r="G147" s="145" t="str">
        <f aca="false">IF(D147&lt;&gt;"",E147-F147,"")</f>
        <v/>
      </c>
      <c r="H147" s="145" t="str">
        <f aca="false">IF(D147&lt;&gt;"",G147+H146,"")</f>
        <v/>
      </c>
      <c r="I147" s="145" t="str">
        <f aca="false">IF(D147&lt;&gt;"",$H$22-H147,"")</f>
        <v/>
      </c>
      <c r="J147" s="138"/>
      <c r="K147" s="139"/>
      <c r="L147" s="135" t="n">
        <v>109</v>
      </c>
      <c r="M147" s="144" t="str">
        <f aca="false">IF(($Q$24*12-L147)&gt;=0,L147,"")</f>
        <v/>
      </c>
      <c r="N147" s="143" t="n">
        <f aca="false">IF(M147&lt;&gt;"",($Q$22*$Q$26/12)/(1-(1+($Q$26/12))^(-$Q$24*12)),0)</f>
        <v>0</v>
      </c>
      <c r="O147" s="145" t="str">
        <f aca="false">IF(M147&lt;&gt;"",R146*$Q$26/12,"")</f>
        <v/>
      </c>
      <c r="P147" s="145" t="str">
        <f aca="false">IF(M147&lt;&gt;"",N147-O147,"")</f>
        <v/>
      </c>
      <c r="Q147" s="145" t="str">
        <f aca="false">IF(M147&lt;&gt;"",P147+Q146,"")</f>
        <v/>
      </c>
      <c r="R147" s="145" t="str">
        <f aca="false">IF(M147&lt;&gt;"",$Q$22-Q147,"")</f>
        <v/>
      </c>
    </row>
    <row r="148" customFormat="false" ht="15" hidden="false" customHeight="true" outlineLevel="0" collapsed="false">
      <c r="A148" s="99"/>
      <c r="B148" s="134"/>
      <c r="C148" s="135" t="n">
        <v>110</v>
      </c>
      <c r="D148" s="144" t="str">
        <f aca="false">IF(($H$24*12-C148)&gt;=0,C148,"")</f>
        <v/>
      </c>
      <c r="E148" s="143" t="n">
        <f aca="false">IF(D148&lt;&gt;"",($H$22*$H$26/12)/(1-(1+($H$26/12))^(-$H$24*12)),0)</f>
        <v>0</v>
      </c>
      <c r="F148" s="145" t="str">
        <f aca="false">IF(D148&lt;&gt;"",I147*$H$26/12,"")</f>
        <v/>
      </c>
      <c r="G148" s="145" t="str">
        <f aca="false">IF(D148&lt;&gt;"",E148-F148,"")</f>
        <v/>
      </c>
      <c r="H148" s="145" t="str">
        <f aca="false">IF(D148&lt;&gt;"",G148+H147,"")</f>
        <v/>
      </c>
      <c r="I148" s="145" t="str">
        <f aca="false">IF(D148&lt;&gt;"",$H$22-H148,"")</f>
        <v/>
      </c>
      <c r="J148" s="138"/>
      <c r="K148" s="139"/>
      <c r="L148" s="135" t="n">
        <v>110</v>
      </c>
      <c r="M148" s="144" t="str">
        <f aca="false">IF(($Q$24*12-L148)&gt;=0,L148,"")</f>
        <v/>
      </c>
      <c r="N148" s="143" t="n">
        <f aca="false">IF(M148&lt;&gt;"",($Q$22*$Q$26/12)/(1-(1+($Q$26/12))^(-$Q$24*12)),0)</f>
        <v>0</v>
      </c>
      <c r="O148" s="145" t="str">
        <f aca="false">IF(M148&lt;&gt;"",R147*$Q$26/12,"")</f>
        <v/>
      </c>
      <c r="P148" s="145" t="str">
        <f aca="false">IF(M148&lt;&gt;"",N148-O148,"")</f>
        <v/>
      </c>
      <c r="Q148" s="145" t="str">
        <f aca="false">IF(M148&lt;&gt;"",P148+Q147,"")</f>
        <v/>
      </c>
      <c r="R148" s="145" t="str">
        <f aca="false">IF(M148&lt;&gt;"",$Q$22-Q148,"")</f>
        <v/>
      </c>
    </row>
    <row r="149" customFormat="false" ht="15" hidden="false" customHeight="true" outlineLevel="0" collapsed="false">
      <c r="A149" s="99"/>
      <c r="B149" s="134"/>
      <c r="C149" s="135" t="n">
        <v>111</v>
      </c>
      <c r="D149" s="144" t="str">
        <f aca="false">IF(($H$24*12-C149)&gt;=0,C149,"")</f>
        <v/>
      </c>
      <c r="E149" s="143" t="n">
        <f aca="false">IF(D149&lt;&gt;"",($H$22*$H$26/12)/(1-(1+($H$26/12))^(-$H$24*12)),0)</f>
        <v>0</v>
      </c>
      <c r="F149" s="145" t="str">
        <f aca="false">IF(D149&lt;&gt;"",I148*$H$26/12,"")</f>
        <v/>
      </c>
      <c r="G149" s="145" t="str">
        <f aca="false">IF(D149&lt;&gt;"",E149-F149,"")</f>
        <v/>
      </c>
      <c r="H149" s="145" t="str">
        <f aca="false">IF(D149&lt;&gt;"",G149+H148,"")</f>
        <v/>
      </c>
      <c r="I149" s="145" t="str">
        <f aca="false">IF(D149&lt;&gt;"",$H$22-H149,"")</f>
        <v/>
      </c>
      <c r="J149" s="138"/>
      <c r="K149" s="139"/>
      <c r="L149" s="135" t="n">
        <v>111</v>
      </c>
      <c r="M149" s="144" t="str">
        <f aca="false">IF(($Q$24*12-L149)&gt;=0,L149,"")</f>
        <v/>
      </c>
      <c r="N149" s="143" t="n">
        <f aca="false">IF(M149&lt;&gt;"",($Q$22*$Q$26/12)/(1-(1+($Q$26/12))^(-$Q$24*12)),0)</f>
        <v>0</v>
      </c>
      <c r="O149" s="145" t="str">
        <f aca="false">IF(M149&lt;&gt;"",R148*$Q$26/12,"")</f>
        <v/>
      </c>
      <c r="P149" s="145" t="str">
        <f aca="false">IF(M149&lt;&gt;"",N149-O149,"")</f>
        <v/>
      </c>
      <c r="Q149" s="145" t="str">
        <f aca="false">IF(M149&lt;&gt;"",P149+Q148,"")</f>
        <v/>
      </c>
      <c r="R149" s="145" t="str">
        <f aca="false">IF(M149&lt;&gt;"",$Q$22-Q149,"")</f>
        <v/>
      </c>
    </row>
    <row r="150" customFormat="false" ht="15" hidden="false" customHeight="true" outlineLevel="0" collapsed="false">
      <c r="A150" s="99"/>
      <c r="B150" s="134"/>
      <c r="C150" s="135" t="n">
        <v>112</v>
      </c>
      <c r="D150" s="144" t="str">
        <f aca="false">IF(($H$24*12-C150)&gt;=0,C150,"")</f>
        <v/>
      </c>
      <c r="E150" s="143" t="n">
        <f aca="false">IF(D150&lt;&gt;"",($H$22*$H$26/12)/(1-(1+($H$26/12))^(-$H$24*12)),0)</f>
        <v>0</v>
      </c>
      <c r="F150" s="145" t="str">
        <f aca="false">IF(D150&lt;&gt;"",I149*$H$26/12,"")</f>
        <v/>
      </c>
      <c r="G150" s="145" t="str">
        <f aca="false">IF(D150&lt;&gt;"",E150-F150,"")</f>
        <v/>
      </c>
      <c r="H150" s="145" t="str">
        <f aca="false">IF(D150&lt;&gt;"",G150+H149,"")</f>
        <v/>
      </c>
      <c r="I150" s="145" t="str">
        <f aca="false">IF(D150&lt;&gt;"",$H$22-H150,"")</f>
        <v/>
      </c>
      <c r="J150" s="138"/>
      <c r="K150" s="139"/>
      <c r="L150" s="135" t="n">
        <v>112</v>
      </c>
      <c r="M150" s="144" t="str">
        <f aca="false">IF(($Q$24*12-L150)&gt;=0,L150,"")</f>
        <v/>
      </c>
      <c r="N150" s="143" t="n">
        <f aca="false">IF(M150&lt;&gt;"",($Q$22*$Q$26/12)/(1-(1+($Q$26/12))^(-$Q$24*12)),0)</f>
        <v>0</v>
      </c>
      <c r="O150" s="145" t="str">
        <f aca="false">IF(M150&lt;&gt;"",R149*$Q$26/12,"")</f>
        <v/>
      </c>
      <c r="P150" s="145" t="str">
        <f aca="false">IF(M150&lt;&gt;"",N150-O150,"")</f>
        <v/>
      </c>
      <c r="Q150" s="145" t="str">
        <f aca="false">IF(M150&lt;&gt;"",P150+Q149,"")</f>
        <v/>
      </c>
      <c r="R150" s="145" t="str">
        <f aca="false">IF(M150&lt;&gt;"",$Q$22-Q150,"")</f>
        <v/>
      </c>
    </row>
    <row r="151" customFormat="false" ht="15" hidden="false" customHeight="true" outlineLevel="0" collapsed="false">
      <c r="A151" s="99"/>
      <c r="B151" s="134"/>
      <c r="C151" s="135" t="n">
        <v>113</v>
      </c>
      <c r="D151" s="144" t="str">
        <f aca="false">IF(($H$24*12-C151)&gt;=0,C151,"")</f>
        <v/>
      </c>
      <c r="E151" s="143" t="n">
        <f aca="false">IF(D151&lt;&gt;"",($H$22*$H$26/12)/(1-(1+($H$26/12))^(-$H$24*12)),0)</f>
        <v>0</v>
      </c>
      <c r="F151" s="145" t="str">
        <f aca="false">IF(D151&lt;&gt;"",I150*$H$26/12,"")</f>
        <v/>
      </c>
      <c r="G151" s="145" t="str">
        <f aca="false">IF(D151&lt;&gt;"",E151-F151,"")</f>
        <v/>
      </c>
      <c r="H151" s="145" t="str">
        <f aca="false">IF(D151&lt;&gt;"",G151+H150,"")</f>
        <v/>
      </c>
      <c r="I151" s="145" t="str">
        <f aca="false">IF(D151&lt;&gt;"",$H$22-H151,"")</f>
        <v/>
      </c>
      <c r="J151" s="138"/>
      <c r="K151" s="139"/>
      <c r="L151" s="135" t="n">
        <v>113</v>
      </c>
      <c r="M151" s="144" t="str">
        <f aca="false">IF(($Q$24*12-L151)&gt;=0,L151,"")</f>
        <v/>
      </c>
      <c r="N151" s="143" t="n">
        <f aca="false">IF(M151&lt;&gt;"",($Q$22*$Q$26/12)/(1-(1+($Q$26/12))^(-$Q$24*12)),0)</f>
        <v>0</v>
      </c>
      <c r="O151" s="145" t="str">
        <f aca="false">IF(M151&lt;&gt;"",R150*$Q$26/12,"")</f>
        <v/>
      </c>
      <c r="P151" s="145" t="str">
        <f aca="false">IF(M151&lt;&gt;"",N151-O151,"")</f>
        <v/>
      </c>
      <c r="Q151" s="145" t="str">
        <f aca="false">IF(M151&lt;&gt;"",P151+Q150,"")</f>
        <v/>
      </c>
      <c r="R151" s="145" t="str">
        <f aca="false">IF(M151&lt;&gt;"",$Q$22-Q151,"")</f>
        <v/>
      </c>
    </row>
    <row r="152" customFormat="false" ht="15" hidden="false" customHeight="true" outlineLevel="0" collapsed="false">
      <c r="A152" s="99"/>
      <c r="B152" s="134"/>
      <c r="C152" s="135" t="n">
        <v>114</v>
      </c>
      <c r="D152" s="144" t="str">
        <f aca="false">IF(($H$24*12-C152)&gt;=0,C152,"")</f>
        <v/>
      </c>
      <c r="E152" s="143" t="n">
        <f aca="false">IF(D152&lt;&gt;"",($H$22*$H$26/12)/(1-(1+($H$26/12))^(-$H$24*12)),0)</f>
        <v>0</v>
      </c>
      <c r="F152" s="145" t="str">
        <f aca="false">IF(D152&lt;&gt;"",I151*$H$26/12,"")</f>
        <v/>
      </c>
      <c r="G152" s="145" t="str">
        <f aca="false">IF(D152&lt;&gt;"",E152-F152,"")</f>
        <v/>
      </c>
      <c r="H152" s="145" t="str">
        <f aca="false">IF(D152&lt;&gt;"",G152+H151,"")</f>
        <v/>
      </c>
      <c r="I152" s="145" t="str">
        <f aca="false">IF(D152&lt;&gt;"",$H$22-H152,"")</f>
        <v/>
      </c>
      <c r="J152" s="138"/>
      <c r="K152" s="139"/>
      <c r="L152" s="135" t="n">
        <v>114</v>
      </c>
      <c r="M152" s="144" t="str">
        <f aca="false">IF(($Q$24*12-L152)&gt;=0,L152,"")</f>
        <v/>
      </c>
      <c r="N152" s="143" t="n">
        <f aca="false">IF(M152&lt;&gt;"",($Q$22*$Q$26/12)/(1-(1+($Q$26/12))^(-$Q$24*12)),0)</f>
        <v>0</v>
      </c>
      <c r="O152" s="145" t="str">
        <f aca="false">IF(M152&lt;&gt;"",R151*$Q$26/12,"")</f>
        <v/>
      </c>
      <c r="P152" s="145" t="str">
        <f aca="false">IF(M152&lt;&gt;"",N152-O152,"")</f>
        <v/>
      </c>
      <c r="Q152" s="145" t="str">
        <f aca="false">IF(M152&lt;&gt;"",P152+Q151,"")</f>
        <v/>
      </c>
      <c r="R152" s="145" t="str">
        <f aca="false">IF(M152&lt;&gt;"",$Q$22-Q152,"")</f>
        <v/>
      </c>
    </row>
    <row r="153" customFormat="false" ht="15" hidden="false" customHeight="true" outlineLevel="0" collapsed="false">
      <c r="A153" s="99"/>
      <c r="B153" s="134"/>
      <c r="C153" s="135" t="n">
        <v>115</v>
      </c>
      <c r="D153" s="144" t="str">
        <f aca="false">IF(($H$24*12-C153)&gt;=0,C153,"")</f>
        <v/>
      </c>
      <c r="E153" s="143" t="n">
        <f aca="false">IF(D153&lt;&gt;"",($H$22*$H$26/12)/(1-(1+($H$26/12))^(-$H$24*12)),0)</f>
        <v>0</v>
      </c>
      <c r="F153" s="145" t="str">
        <f aca="false">IF(D153&lt;&gt;"",I152*$H$26/12,"")</f>
        <v/>
      </c>
      <c r="G153" s="145" t="str">
        <f aca="false">IF(D153&lt;&gt;"",E153-F153,"")</f>
        <v/>
      </c>
      <c r="H153" s="145" t="str">
        <f aca="false">IF(D153&lt;&gt;"",G153+H152,"")</f>
        <v/>
      </c>
      <c r="I153" s="145" t="str">
        <f aca="false">IF(D153&lt;&gt;"",$H$22-H153,"")</f>
        <v/>
      </c>
      <c r="J153" s="138"/>
      <c r="K153" s="139"/>
      <c r="L153" s="135" t="n">
        <v>115</v>
      </c>
      <c r="M153" s="144" t="str">
        <f aca="false">IF(($Q$24*12-L153)&gt;=0,L153,"")</f>
        <v/>
      </c>
      <c r="N153" s="143" t="n">
        <f aca="false">IF(M153&lt;&gt;"",($Q$22*$Q$26/12)/(1-(1+($Q$26/12))^(-$Q$24*12)),0)</f>
        <v>0</v>
      </c>
      <c r="O153" s="145" t="str">
        <f aca="false">IF(M153&lt;&gt;"",R152*$Q$26/12,"")</f>
        <v/>
      </c>
      <c r="P153" s="145" t="str">
        <f aca="false">IF(M153&lt;&gt;"",N153-O153,"")</f>
        <v/>
      </c>
      <c r="Q153" s="145" t="str">
        <f aca="false">IF(M153&lt;&gt;"",P153+Q152,"")</f>
        <v/>
      </c>
      <c r="R153" s="145" t="str">
        <f aca="false">IF(M153&lt;&gt;"",$Q$22-Q153,"")</f>
        <v/>
      </c>
    </row>
    <row r="154" customFormat="false" ht="15" hidden="false" customHeight="true" outlineLevel="0" collapsed="false">
      <c r="A154" s="99"/>
      <c r="B154" s="134"/>
      <c r="C154" s="135" t="n">
        <v>116</v>
      </c>
      <c r="D154" s="144" t="str">
        <f aca="false">IF(($H$24*12-C154)&gt;=0,C154,"")</f>
        <v/>
      </c>
      <c r="E154" s="143" t="n">
        <f aca="false">IF(D154&lt;&gt;"",($H$22*$H$26/12)/(1-(1+($H$26/12))^(-$H$24*12)),0)</f>
        <v>0</v>
      </c>
      <c r="F154" s="145" t="str">
        <f aca="false">IF(D154&lt;&gt;"",I153*$H$26/12,"")</f>
        <v/>
      </c>
      <c r="G154" s="145" t="str">
        <f aca="false">IF(D154&lt;&gt;"",E154-F154,"")</f>
        <v/>
      </c>
      <c r="H154" s="145" t="str">
        <f aca="false">IF(D154&lt;&gt;"",G154+H153,"")</f>
        <v/>
      </c>
      <c r="I154" s="145" t="str">
        <f aca="false">IF(D154&lt;&gt;"",$H$22-H154,"")</f>
        <v/>
      </c>
      <c r="J154" s="138"/>
      <c r="K154" s="139"/>
      <c r="L154" s="135" t="n">
        <v>116</v>
      </c>
      <c r="M154" s="144" t="str">
        <f aca="false">IF(($Q$24*12-L154)&gt;=0,L154,"")</f>
        <v/>
      </c>
      <c r="N154" s="143" t="n">
        <f aca="false">IF(M154&lt;&gt;"",($Q$22*$Q$26/12)/(1-(1+($Q$26/12))^(-$Q$24*12)),0)</f>
        <v>0</v>
      </c>
      <c r="O154" s="145" t="str">
        <f aca="false">IF(M154&lt;&gt;"",R153*$Q$26/12,"")</f>
        <v/>
      </c>
      <c r="P154" s="145" t="str">
        <f aca="false">IF(M154&lt;&gt;"",N154-O154,"")</f>
        <v/>
      </c>
      <c r="Q154" s="145" t="str">
        <f aca="false">IF(M154&lt;&gt;"",P154+Q153,"")</f>
        <v/>
      </c>
      <c r="R154" s="145" t="str">
        <f aca="false">IF(M154&lt;&gt;"",$Q$22-Q154,"")</f>
        <v/>
      </c>
    </row>
    <row r="155" customFormat="false" ht="15" hidden="false" customHeight="true" outlineLevel="0" collapsed="false">
      <c r="A155" s="99"/>
      <c r="B155" s="134"/>
      <c r="C155" s="135" t="n">
        <v>117</v>
      </c>
      <c r="D155" s="144" t="str">
        <f aca="false">IF(($H$24*12-C155)&gt;=0,C155,"")</f>
        <v/>
      </c>
      <c r="E155" s="143" t="n">
        <f aca="false">IF(D155&lt;&gt;"",($H$22*$H$26/12)/(1-(1+($H$26/12))^(-$H$24*12)),0)</f>
        <v>0</v>
      </c>
      <c r="F155" s="145" t="str">
        <f aca="false">IF(D155&lt;&gt;"",I154*$H$26/12,"")</f>
        <v/>
      </c>
      <c r="G155" s="145" t="str">
        <f aca="false">IF(D155&lt;&gt;"",E155-F155,"")</f>
        <v/>
      </c>
      <c r="H155" s="145" t="str">
        <f aca="false">IF(D155&lt;&gt;"",G155+H154,"")</f>
        <v/>
      </c>
      <c r="I155" s="145" t="str">
        <f aca="false">IF(D155&lt;&gt;"",$H$22-H155,"")</f>
        <v/>
      </c>
      <c r="J155" s="138"/>
      <c r="K155" s="139"/>
      <c r="L155" s="135" t="n">
        <v>117</v>
      </c>
      <c r="M155" s="144" t="str">
        <f aca="false">IF(($Q$24*12-L155)&gt;=0,L155,"")</f>
        <v/>
      </c>
      <c r="N155" s="143" t="n">
        <f aca="false">IF(M155&lt;&gt;"",($Q$22*$Q$26/12)/(1-(1+($Q$26/12))^(-$Q$24*12)),0)</f>
        <v>0</v>
      </c>
      <c r="O155" s="145" t="str">
        <f aca="false">IF(M155&lt;&gt;"",R154*$Q$26/12,"")</f>
        <v/>
      </c>
      <c r="P155" s="145" t="str">
        <f aca="false">IF(M155&lt;&gt;"",N155-O155,"")</f>
        <v/>
      </c>
      <c r="Q155" s="145" t="str">
        <f aca="false">IF(M155&lt;&gt;"",P155+Q154,"")</f>
        <v/>
      </c>
      <c r="R155" s="145" t="str">
        <f aca="false">IF(M155&lt;&gt;"",$Q$22-Q155,"")</f>
        <v/>
      </c>
    </row>
    <row r="156" customFormat="false" ht="15" hidden="false" customHeight="true" outlineLevel="0" collapsed="false">
      <c r="A156" s="99"/>
      <c r="B156" s="134"/>
      <c r="C156" s="135" t="n">
        <v>118</v>
      </c>
      <c r="D156" s="144" t="str">
        <f aca="false">IF(($H$24*12-C156)&gt;=0,C156,"")</f>
        <v/>
      </c>
      <c r="E156" s="143" t="n">
        <f aca="false">IF(D156&lt;&gt;"",($H$22*$H$26/12)/(1-(1+($H$26/12))^(-$H$24*12)),0)</f>
        <v>0</v>
      </c>
      <c r="F156" s="145" t="str">
        <f aca="false">IF(D156&lt;&gt;"",I155*$H$26/12,"")</f>
        <v/>
      </c>
      <c r="G156" s="145" t="str">
        <f aca="false">IF(D156&lt;&gt;"",E156-F156,"")</f>
        <v/>
      </c>
      <c r="H156" s="145" t="str">
        <f aca="false">IF(D156&lt;&gt;"",G156+H155,"")</f>
        <v/>
      </c>
      <c r="I156" s="145" t="str">
        <f aca="false">IF(D156&lt;&gt;"",$H$22-H156,"")</f>
        <v/>
      </c>
      <c r="J156" s="138"/>
      <c r="K156" s="139"/>
      <c r="L156" s="135" t="n">
        <v>118</v>
      </c>
      <c r="M156" s="144" t="str">
        <f aca="false">IF(($Q$24*12-L156)&gt;=0,L156,"")</f>
        <v/>
      </c>
      <c r="N156" s="143" t="n">
        <f aca="false">IF(M156&lt;&gt;"",($Q$22*$Q$26/12)/(1-(1+($Q$26/12))^(-$Q$24*12)),0)</f>
        <v>0</v>
      </c>
      <c r="O156" s="145" t="str">
        <f aca="false">IF(M156&lt;&gt;"",R155*$Q$26/12,"")</f>
        <v/>
      </c>
      <c r="P156" s="145" t="str">
        <f aca="false">IF(M156&lt;&gt;"",N156-O156,"")</f>
        <v/>
      </c>
      <c r="Q156" s="145" t="str">
        <f aca="false">IF(M156&lt;&gt;"",P156+Q155,"")</f>
        <v/>
      </c>
      <c r="R156" s="145" t="str">
        <f aca="false">IF(M156&lt;&gt;"",$Q$22-Q156,"")</f>
        <v/>
      </c>
    </row>
    <row r="157" customFormat="false" ht="15" hidden="false" customHeight="true" outlineLevel="0" collapsed="false">
      <c r="A157" s="99"/>
      <c r="B157" s="134"/>
      <c r="C157" s="135" t="n">
        <v>119</v>
      </c>
      <c r="D157" s="144" t="str">
        <f aca="false">IF(($H$24*12-C157)&gt;=0,C157,"")</f>
        <v/>
      </c>
      <c r="E157" s="143" t="n">
        <f aca="false">IF(D157&lt;&gt;"",($H$22*$H$26/12)/(1-(1+($H$26/12))^(-$H$24*12)),0)</f>
        <v>0</v>
      </c>
      <c r="F157" s="145" t="str">
        <f aca="false">IF(D157&lt;&gt;"",I156*$H$26/12,"")</f>
        <v/>
      </c>
      <c r="G157" s="145" t="str">
        <f aca="false">IF(D157&lt;&gt;"",E157-F157,"")</f>
        <v/>
      </c>
      <c r="H157" s="145" t="str">
        <f aca="false">IF(D157&lt;&gt;"",G157+H156,"")</f>
        <v/>
      </c>
      <c r="I157" s="145" t="str">
        <f aca="false">IF(D157&lt;&gt;"",$H$22-H157,"")</f>
        <v/>
      </c>
      <c r="J157" s="138"/>
      <c r="K157" s="139"/>
      <c r="L157" s="135" t="n">
        <v>119</v>
      </c>
      <c r="M157" s="144" t="str">
        <f aca="false">IF(($Q$24*12-L157)&gt;=0,L157,"")</f>
        <v/>
      </c>
      <c r="N157" s="143" t="n">
        <f aca="false">IF(M157&lt;&gt;"",($Q$22*$Q$26/12)/(1-(1+($Q$26/12))^(-$Q$24*12)),0)</f>
        <v>0</v>
      </c>
      <c r="O157" s="145" t="str">
        <f aca="false">IF(M157&lt;&gt;"",R156*$Q$26/12,"")</f>
        <v/>
      </c>
      <c r="P157" s="145" t="str">
        <f aca="false">IF(M157&lt;&gt;"",N157-O157,"")</f>
        <v/>
      </c>
      <c r="Q157" s="145" t="str">
        <f aca="false">IF(M157&lt;&gt;"",P157+Q156,"")</f>
        <v/>
      </c>
      <c r="R157" s="145" t="str">
        <f aca="false">IF(M157&lt;&gt;"",$Q$22-Q157,"")</f>
        <v/>
      </c>
    </row>
    <row r="158" customFormat="false" ht="15" hidden="false" customHeight="true" outlineLevel="0" collapsed="false">
      <c r="A158" s="99"/>
      <c r="B158" s="134"/>
      <c r="C158" s="135" t="n">
        <v>120</v>
      </c>
      <c r="D158" s="144" t="str">
        <f aca="false">IF(($H$24*12-C158)&gt;=0,C158,"")</f>
        <v/>
      </c>
      <c r="E158" s="143" t="n">
        <f aca="false">IF(D158&lt;&gt;"",($H$22*$H$26/12)/(1-(1+($H$26/12))^(-$H$24*12)),0)</f>
        <v>0</v>
      </c>
      <c r="F158" s="145" t="str">
        <f aca="false">IF(D158&lt;&gt;"",I157*$H$26/12,"")</f>
        <v/>
      </c>
      <c r="G158" s="145" t="str">
        <f aca="false">IF(D158&lt;&gt;"",E158-F158,"")</f>
        <v/>
      </c>
      <c r="H158" s="145" t="str">
        <f aca="false">IF(D158&lt;&gt;"",G158+H157,"")</f>
        <v/>
      </c>
      <c r="I158" s="145" t="str">
        <f aca="false">IF(D158&lt;&gt;"",$H$22-H158,"")</f>
        <v/>
      </c>
      <c r="J158" s="138"/>
      <c r="K158" s="139"/>
      <c r="L158" s="135" t="n">
        <v>120</v>
      </c>
      <c r="M158" s="144" t="str">
        <f aca="false">IF(($Q$24*12-L158)&gt;=0,L158,"")</f>
        <v/>
      </c>
      <c r="N158" s="143" t="n">
        <f aca="false">IF(M158&lt;&gt;"",($Q$22*$Q$26/12)/(1-(1+($Q$26/12))^(-$Q$24*12)),0)</f>
        <v>0</v>
      </c>
      <c r="O158" s="145" t="str">
        <f aca="false">IF(M158&lt;&gt;"",R157*$Q$26/12,"")</f>
        <v/>
      </c>
      <c r="P158" s="145" t="str">
        <f aca="false">IF(M158&lt;&gt;"",N158-O158,"")</f>
        <v/>
      </c>
      <c r="Q158" s="145" t="str">
        <f aca="false">IF(M158&lt;&gt;"",P158+Q157,"")</f>
        <v/>
      </c>
      <c r="R158" s="145" t="str">
        <f aca="false">IF(M158&lt;&gt;"",$Q$22-Q158,"")</f>
        <v/>
      </c>
    </row>
    <row r="159" customFormat="false" ht="15" hidden="false" customHeight="true" outlineLevel="0" collapsed="false">
      <c r="A159" s="99"/>
      <c r="B159" s="134"/>
      <c r="C159" s="135" t="n">
        <v>121</v>
      </c>
      <c r="D159" s="144" t="str">
        <f aca="false">IF(($H$24*12-C159)&gt;=0,C159,"")</f>
        <v/>
      </c>
      <c r="E159" s="143" t="n">
        <f aca="false">IF(D159&lt;&gt;"",($H$22*$H$26/12)/(1-(1+($H$26/12))^(-$H$24*12)),0)</f>
        <v>0</v>
      </c>
      <c r="F159" s="145" t="str">
        <f aca="false">IF(D159&lt;&gt;"",I158*$H$26/12,"")</f>
        <v/>
      </c>
      <c r="G159" s="145" t="str">
        <f aca="false">IF(D159&lt;&gt;"",E159-F159,"")</f>
        <v/>
      </c>
      <c r="H159" s="145" t="str">
        <f aca="false">IF(D159&lt;&gt;"",G159+H158,"")</f>
        <v/>
      </c>
      <c r="I159" s="145" t="str">
        <f aca="false">IF(D159&lt;&gt;"",$H$22-H159,"")</f>
        <v/>
      </c>
      <c r="J159" s="138"/>
      <c r="K159" s="139"/>
      <c r="L159" s="135" t="n">
        <v>121</v>
      </c>
      <c r="M159" s="144" t="str">
        <f aca="false">IF(($Q$24*12-L159)&gt;=0,L159,"")</f>
        <v/>
      </c>
      <c r="N159" s="143" t="n">
        <f aca="false">IF(M159&lt;&gt;"",($Q$22*$Q$26/12)/(1-(1+($Q$26/12))^(-$Q$24*12)),0)</f>
        <v>0</v>
      </c>
      <c r="O159" s="145" t="str">
        <f aca="false">IF(M159&lt;&gt;"",R158*$Q$26/12,"")</f>
        <v/>
      </c>
      <c r="P159" s="145" t="str">
        <f aca="false">IF(M159&lt;&gt;"",N159-O159,"")</f>
        <v/>
      </c>
      <c r="Q159" s="145" t="str">
        <f aca="false">IF(M159&lt;&gt;"",P159+Q158,"")</f>
        <v/>
      </c>
      <c r="R159" s="145" t="str">
        <f aca="false">IF(M159&lt;&gt;"",$Q$22-Q159,"")</f>
        <v/>
      </c>
    </row>
    <row r="160" customFormat="false" ht="15" hidden="false" customHeight="true" outlineLevel="0" collapsed="false">
      <c r="A160" s="99"/>
      <c r="B160" s="134"/>
      <c r="C160" s="135" t="n">
        <v>122</v>
      </c>
      <c r="D160" s="144" t="str">
        <f aca="false">IF(($H$24*12-C160)&gt;=0,C160,"")</f>
        <v/>
      </c>
      <c r="E160" s="143" t="n">
        <f aca="false">IF(D160&lt;&gt;"",($H$22*$H$26/12)/(1-(1+($H$26/12))^(-$H$24*12)),0)</f>
        <v>0</v>
      </c>
      <c r="F160" s="145" t="str">
        <f aca="false">IF(D160&lt;&gt;"",I159*$H$26/12,"")</f>
        <v/>
      </c>
      <c r="G160" s="145" t="str">
        <f aca="false">IF(D160&lt;&gt;"",E160-F160,"")</f>
        <v/>
      </c>
      <c r="H160" s="145" t="str">
        <f aca="false">IF(D160&lt;&gt;"",G160+H159,"")</f>
        <v/>
      </c>
      <c r="I160" s="145" t="str">
        <f aca="false">IF(D160&lt;&gt;"",$H$22-H160,"")</f>
        <v/>
      </c>
      <c r="J160" s="138"/>
      <c r="K160" s="139"/>
      <c r="L160" s="135" t="n">
        <v>122</v>
      </c>
      <c r="M160" s="144" t="str">
        <f aca="false">IF(($Q$24*12-L160)&gt;=0,L160,"")</f>
        <v/>
      </c>
      <c r="N160" s="143" t="n">
        <f aca="false">IF(M160&lt;&gt;"",($Q$22*$Q$26/12)/(1-(1+($Q$26/12))^(-$Q$24*12)),0)</f>
        <v>0</v>
      </c>
      <c r="O160" s="145" t="str">
        <f aca="false">IF(M160&lt;&gt;"",R159*$Q$26/12,"")</f>
        <v/>
      </c>
      <c r="P160" s="145" t="str">
        <f aca="false">IF(M160&lt;&gt;"",N160-O160,"")</f>
        <v/>
      </c>
      <c r="Q160" s="145" t="str">
        <f aca="false">IF(M160&lt;&gt;"",P160+Q159,"")</f>
        <v/>
      </c>
      <c r="R160" s="145" t="str">
        <f aca="false">IF(M160&lt;&gt;"",$Q$22-Q160,"")</f>
        <v/>
      </c>
    </row>
    <row r="161" customFormat="false" ht="15" hidden="false" customHeight="true" outlineLevel="0" collapsed="false">
      <c r="A161" s="99"/>
      <c r="B161" s="134"/>
      <c r="C161" s="135" t="n">
        <v>123</v>
      </c>
      <c r="D161" s="144" t="str">
        <f aca="false">IF(($H$24*12-C161)&gt;=0,C161,"")</f>
        <v/>
      </c>
      <c r="E161" s="143" t="n">
        <f aca="false">IF(D161&lt;&gt;"",($H$22*$H$26/12)/(1-(1+($H$26/12))^(-$H$24*12)),0)</f>
        <v>0</v>
      </c>
      <c r="F161" s="145" t="str">
        <f aca="false">IF(D161&lt;&gt;"",I160*$H$26/12,"")</f>
        <v/>
      </c>
      <c r="G161" s="145" t="str">
        <f aca="false">IF(D161&lt;&gt;"",E161-F161,"")</f>
        <v/>
      </c>
      <c r="H161" s="145" t="str">
        <f aca="false">IF(D161&lt;&gt;"",G161+H160,"")</f>
        <v/>
      </c>
      <c r="I161" s="145" t="str">
        <f aca="false">IF(D161&lt;&gt;"",$H$22-H161,"")</f>
        <v/>
      </c>
      <c r="J161" s="138"/>
      <c r="K161" s="139"/>
      <c r="L161" s="135" t="n">
        <v>123</v>
      </c>
      <c r="M161" s="144" t="str">
        <f aca="false">IF(($Q$24*12-L161)&gt;=0,L161,"")</f>
        <v/>
      </c>
      <c r="N161" s="143" t="n">
        <f aca="false">IF(M161&lt;&gt;"",($Q$22*$Q$26/12)/(1-(1+($Q$26/12))^(-$Q$24*12)),0)</f>
        <v>0</v>
      </c>
      <c r="O161" s="145" t="str">
        <f aca="false">IF(M161&lt;&gt;"",R160*$Q$26/12,"")</f>
        <v/>
      </c>
      <c r="P161" s="145" t="str">
        <f aca="false">IF(M161&lt;&gt;"",N161-O161,"")</f>
        <v/>
      </c>
      <c r="Q161" s="145" t="str">
        <f aca="false">IF(M161&lt;&gt;"",P161+Q160,"")</f>
        <v/>
      </c>
      <c r="R161" s="145" t="str">
        <f aca="false">IF(M161&lt;&gt;"",$Q$22-Q161,"")</f>
        <v/>
      </c>
    </row>
    <row r="162" customFormat="false" ht="15" hidden="false" customHeight="true" outlineLevel="0" collapsed="false">
      <c r="A162" s="99"/>
      <c r="B162" s="134"/>
      <c r="C162" s="135" t="n">
        <v>124</v>
      </c>
      <c r="D162" s="144" t="str">
        <f aca="false">IF(($H$24*12-C162)&gt;=0,C162,"")</f>
        <v/>
      </c>
      <c r="E162" s="143" t="n">
        <f aca="false">IF(D162&lt;&gt;"",($H$22*$H$26/12)/(1-(1+($H$26/12))^(-$H$24*12)),0)</f>
        <v>0</v>
      </c>
      <c r="F162" s="145" t="str">
        <f aca="false">IF(D162&lt;&gt;"",I161*$H$26/12,"")</f>
        <v/>
      </c>
      <c r="G162" s="145" t="str">
        <f aca="false">IF(D162&lt;&gt;"",E162-F162,"")</f>
        <v/>
      </c>
      <c r="H162" s="145" t="str">
        <f aca="false">IF(D162&lt;&gt;"",G162+H161,"")</f>
        <v/>
      </c>
      <c r="I162" s="145" t="str">
        <f aca="false">IF(D162&lt;&gt;"",$H$22-H162,"")</f>
        <v/>
      </c>
      <c r="J162" s="138"/>
      <c r="K162" s="139"/>
      <c r="L162" s="135" t="n">
        <v>124</v>
      </c>
      <c r="M162" s="144" t="str">
        <f aca="false">IF(($Q$24*12-L162)&gt;=0,L162,"")</f>
        <v/>
      </c>
      <c r="N162" s="143" t="n">
        <f aca="false">IF(M162&lt;&gt;"",($Q$22*$Q$26/12)/(1-(1+($Q$26/12))^(-$Q$24*12)),0)</f>
        <v>0</v>
      </c>
      <c r="O162" s="145" t="str">
        <f aca="false">IF(M162&lt;&gt;"",R161*$Q$26/12,"")</f>
        <v/>
      </c>
      <c r="P162" s="145" t="str">
        <f aca="false">IF(M162&lt;&gt;"",N162-O162,"")</f>
        <v/>
      </c>
      <c r="Q162" s="145" t="str">
        <f aca="false">IF(M162&lt;&gt;"",P162+Q161,"")</f>
        <v/>
      </c>
      <c r="R162" s="145" t="str">
        <f aca="false">IF(M162&lt;&gt;"",$Q$22-Q162,"")</f>
        <v/>
      </c>
    </row>
    <row r="163" customFormat="false" ht="15" hidden="false" customHeight="true" outlineLevel="0" collapsed="false">
      <c r="A163" s="99"/>
      <c r="B163" s="134"/>
      <c r="C163" s="135" t="n">
        <v>125</v>
      </c>
      <c r="D163" s="144" t="str">
        <f aca="false">IF(($H$24*12-C163)&gt;=0,C163,"")</f>
        <v/>
      </c>
      <c r="E163" s="143" t="n">
        <f aca="false">IF(D163&lt;&gt;"",($H$22*$H$26/12)/(1-(1+($H$26/12))^(-$H$24*12)),0)</f>
        <v>0</v>
      </c>
      <c r="F163" s="145" t="str">
        <f aca="false">IF(D163&lt;&gt;"",I162*$H$26/12,"")</f>
        <v/>
      </c>
      <c r="G163" s="145" t="str">
        <f aca="false">IF(D163&lt;&gt;"",E163-F163,"")</f>
        <v/>
      </c>
      <c r="H163" s="145" t="str">
        <f aca="false">IF(D163&lt;&gt;"",G163+H162,"")</f>
        <v/>
      </c>
      <c r="I163" s="145" t="str">
        <f aca="false">IF(D163&lt;&gt;"",$H$22-H163,"")</f>
        <v/>
      </c>
      <c r="J163" s="138"/>
      <c r="K163" s="139"/>
      <c r="L163" s="135" t="n">
        <v>125</v>
      </c>
      <c r="M163" s="144" t="str">
        <f aca="false">IF(($Q$24*12-L163)&gt;=0,L163,"")</f>
        <v/>
      </c>
      <c r="N163" s="143" t="n">
        <f aca="false">IF(M163&lt;&gt;"",($Q$22*$Q$26/12)/(1-(1+($Q$26/12))^(-$Q$24*12)),0)</f>
        <v>0</v>
      </c>
      <c r="O163" s="145" t="str">
        <f aca="false">IF(M163&lt;&gt;"",R162*$Q$26/12,"")</f>
        <v/>
      </c>
      <c r="P163" s="145" t="str">
        <f aca="false">IF(M163&lt;&gt;"",N163-O163,"")</f>
        <v/>
      </c>
      <c r="Q163" s="145" t="str">
        <f aca="false">IF(M163&lt;&gt;"",P163+Q162,"")</f>
        <v/>
      </c>
      <c r="R163" s="145" t="str">
        <f aca="false">IF(M163&lt;&gt;"",$Q$22-Q163,"")</f>
        <v/>
      </c>
    </row>
    <row r="164" customFormat="false" ht="15" hidden="false" customHeight="true" outlineLevel="0" collapsed="false">
      <c r="A164" s="99"/>
      <c r="B164" s="134"/>
      <c r="C164" s="135" t="n">
        <v>126</v>
      </c>
      <c r="D164" s="144" t="str">
        <f aca="false">IF(($H$24*12-C164)&gt;=0,C164,"")</f>
        <v/>
      </c>
      <c r="E164" s="143" t="n">
        <f aca="false">IF(D164&lt;&gt;"",($H$22*$H$26/12)/(1-(1+($H$26/12))^(-$H$24*12)),0)</f>
        <v>0</v>
      </c>
      <c r="F164" s="145" t="str">
        <f aca="false">IF(D164&lt;&gt;"",I163*$H$26/12,"")</f>
        <v/>
      </c>
      <c r="G164" s="145" t="str">
        <f aca="false">IF(D164&lt;&gt;"",E164-F164,"")</f>
        <v/>
      </c>
      <c r="H164" s="145" t="str">
        <f aca="false">IF(D164&lt;&gt;"",G164+H163,"")</f>
        <v/>
      </c>
      <c r="I164" s="145" t="str">
        <f aca="false">IF(D164&lt;&gt;"",$H$22-H164,"")</f>
        <v/>
      </c>
      <c r="J164" s="138"/>
      <c r="K164" s="139"/>
      <c r="L164" s="135" t="n">
        <v>126</v>
      </c>
      <c r="M164" s="144" t="str">
        <f aca="false">IF(($Q$24*12-L164)&gt;=0,L164,"")</f>
        <v/>
      </c>
      <c r="N164" s="143" t="n">
        <f aca="false">IF(M164&lt;&gt;"",($Q$22*$Q$26/12)/(1-(1+($Q$26/12))^(-$Q$24*12)),0)</f>
        <v>0</v>
      </c>
      <c r="O164" s="145" t="str">
        <f aca="false">IF(M164&lt;&gt;"",R163*$Q$26/12,"")</f>
        <v/>
      </c>
      <c r="P164" s="145" t="str">
        <f aca="false">IF(M164&lt;&gt;"",N164-O164,"")</f>
        <v/>
      </c>
      <c r="Q164" s="145" t="str">
        <f aca="false">IF(M164&lt;&gt;"",P164+Q163,"")</f>
        <v/>
      </c>
      <c r="R164" s="145" t="str">
        <f aca="false">IF(M164&lt;&gt;"",$Q$22-Q164,"")</f>
        <v/>
      </c>
    </row>
    <row r="165" customFormat="false" ht="15" hidden="false" customHeight="true" outlineLevel="0" collapsed="false">
      <c r="A165" s="99"/>
      <c r="B165" s="134"/>
      <c r="C165" s="135" t="n">
        <v>127</v>
      </c>
      <c r="D165" s="144" t="str">
        <f aca="false">IF(($H$24*12-C165)&gt;=0,C165,"")</f>
        <v/>
      </c>
      <c r="E165" s="143" t="n">
        <f aca="false">IF(D165&lt;&gt;"",($H$22*$H$26/12)/(1-(1+($H$26/12))^(-$H$24*12)),0)</f>
        <v>0</v>
      </c>
      <c r="F165" s="145" t="str">
        <f aca="false">IF(D165&lt;&gt;"",I164*$H$26/12,"")</f>
        <v/>
      </c>
      <c r="G165" s="145" t="str">
        <f aca="false">IF(D165&lt;&gt;"",E165-F165,"")</f>
        <v/>
      </c>
      <c r="H165" s="145" t="str">
        <f aca="false">IF(D165&lt;&gt;"",G165+H164,"")</f>
        <v/>
      </c>
      <c r="I165" s="145" t="str">
        <f aca="false">IF(D165&lt;&gt;"",$H$22-H165,"")</f>
        <v/>
      </c>
      <c r="J165" s="138"/>
      <c r="K165" s="139"/>
      <c r="L165" s="135" t="n">
        <v>127</v>
      </c>
      <c r="M165" s="144" t="str">
        <f aca="false">IF(($Q$24*12-L165)&gt;=0,L165,"")</f>
        <v/>
      </c>
      <c r="N165" s="143" t="n">
        <f aca="false">IF(M165&lt;&gt;"",($Q$22*$Q$26/12)/(1-(1+($Q$26/12))^(-$Q$24*12)),0)</f>
        <v>0</v>
      </c>
      <c r="O165" s="145" t="str">
        <f aca="false">IF(M165&lt;&gt;"",R164*$Q$26/12,"")</f>
        <v/>
      </c>
      <c r="P165" s="145" t="str">
        <f aca="false">IF(M165&lt;&gt;"",N165-O165,"")</f>
        <v/>
      </c>
      <c r="Q165" s="145" t="str">
        <f aca="false">IF(M165&lt;&gt;"",P165+Q164,"")</f>
        <v/>
      </c>
      <c r="R165" s="145" t="str">
        <f aca="false">IF(M165&lt;&gt;"",$Q$22-Q165,"")</f>
        <v/>
      </c>
    </row>
    <row r="166" customFormat="false" ht="15" hidden="false" customHeight="true" outlineLevel="0" collapsed="false">
      <c r="A166" s="99"/>
      <c r="B166" s="134"/>
      <c r="C166" s="135" t="n">
        <v>128</v>
      </c>
      <c r="D166" s="144" t="str">
        <f aca="false">IF(($H$24*12-C166)&gt;=0,C166,"")</f>
        <v/>
      </c>
      <c r="E166" s="143" t="n">
        <f aca="false">IF(D166&lt;&gt;"",($H$22*$H$26/12)/(1-(1+($H$26/12))^(-$H$24*12)),0)</f>
        <v>0</v>
      </c>
      <c r="F166" s="145" t="str">
        <f aca="false">IF(D166&lt;&gt;"",I165*$H$26/12,"")</f>
        <v/>
      </c>
      <c r="G166" s="145" t="str">
        <f aca="false">IF(D166&lt;&gt;"",E166-F166,"")</f>
        <v/>
      </c>
      <c r="H166" s="145" t="str">
        <f aca="false">IF(D166&lt;&gt;"",G166+H165,"")</f>
        <v/>
      </c>
      <c r="I166" s="145" t="str">
        <f aca="false">IF(D166&lt;&gt;"",$H$22-H166,"")</f>
        <v/>
      </c>
      <c r="J166" s="138"/>
      <c r="K166" s="139"/>
      <c r="L166" s="135" t="n">
        <v>128</v>
      </c>
      <c r="M166" s="144" t="str">
        <f aca="false">IF(($Q$24*12-L166)&gt;=0,L166,"")</f>
        <v/>
      </c>
      <c r="N166" s="143" t="n">
        <f aca="false">IF(M166&lt;&gt;"",($Q$22*$Q$26/12)/(1-(1+($Q$26/12))^(-$Q$24*12)),0)</f>
        <v>0</v>
      </c>
      <c r="O166" s="145" t="str">
        <f aca="false">IF(M166&lt;&gt;"",R165*$Q$26/12,"")</f>
        <v/>
      </c>
      <c r="P166" s="145" t="str">
        <f aca="false">IF(M166&lt;&gt;"",N166-O166,"")</f>
        <v/>
      </c>
      <c r="Q166" s="145" t="str">
        <f aca="false">IF(M166&lt;&gt;"",P166+Q165,"")</f>
        <v/>
      </c>
      <c r="R166" s="145" t="str">
        <f aca="false">IF(M166&lt;&gt;"",$Q$22-Q166,"")</f>
        <v/>
      </c>
    </row>
    <row r="167" customFormat="false" ht="15" hidden="false" customHeight="true" outlineLevel="0" collapsed="false">
      <c r="A167" s="99"/>
      <c r="B167" s="134"/>
      <c r="C167" s="135" t="n">
        <v>129</v>
      </c>
      <c r="D167" s="144" t="str">
        <f aca="false">IF(($H$24*12-C167)&gt;=0,C167,"")</f>
        <v/>
      </c>
      <c r="E167" s="143" t="n">
        <f aca="false">IF(D167&lt;&gt;"",($H$22*$H$26/12)/(1-(1+($H$26/12))^(-$H$24*12)),0)</f>
        <v>0</v>
      </c>
      <c r="F167" s="145" t="str">
        <f aca="false">IF(D167&lt;&gt;"",I166*$H$26/12,"")</f>
        <v/>
      </c>
      <c r="G167" s="145" t="str">
        <f aca="false">IF(D167&lt;&gt;"",E167-F167,"")</f>
        <v/>
      </c>
      <c r="H167" s="145" t="str">
        <f aca="false">IF(D167&lt;&gt;"",G167+H166,"")</f>
        <v/>
      </c>
      <c r="I167" s="145" t="str">
        <f aca="false">IF(D167&lt;&gt;"",$H$22-H167,"")</f>
        <v/>
      </c>
      <c r="J167" s="138"/>
      <c r="K167" s="139"/>
      <c r="L167" s="135" t="n">
        <v>129</v>
      </c>
      <c r="M167" s="144" t="str">
        <f aca="false">IF(($Q$24*12-L167)&gt;=0,L167,"")</f>
        <v/>
      </c>
      <c r="N167" s="143" t="n">
        <f aca="false">IF(M167&lt;&gt;"",($Q$22*$Q$26/12)/(1-(1+($Q$26/12))^(-$Q$24*12)),0)</f>
        <v>0</v>
      </c>
      <c r="O167" s="145" t="str">
        <f aca="false">IF(M167&lt;&gt;"",R166*$Q$26/12,"")</f>
        <v/>
      </c>
      <c r="P167" s="145" t="str">
        <f aca="false">IF(M167&lt;&gt;"",N167-O167,"")</f>
        <v/>
      </c>
      <c r="Q167" s="145" t="str">
        <f aca="false">IF(M167&lt;&gt;"",P167+Q166,"")</f>
        <v/>
      </c>
      <c r="R167" s="145" t="str">
        <f aca="false">IF(M167&lt;&gt;"",$Q$22-Q167,"")</f>
        <v/>
      </c>
    </row>
    <row r="168" customFormat="false" ht="15" hidden="false" customHeight="true" outlineLevel="0" collapsed="false">
      <c r="A168" s="99"/>
      <c r="B168" s="134"/>
      <c r="C168" s="135" t="n">
        <v>130</v>
      </c>
      <c r="D168" s="144" t="str">
        <f aca="false">IF(($H$24*12-C168)&gt;=0,C168,"")</f>
        <v/>
      </c>
      <c r="E168" s="143" t="n">
        <f aca="false">IF(D168&lt;&gt;"",($H$22*$H$26/12)/(1-(1+($H$26/12))^(-$H$24*12)),0)</f>
        <v>0</v>
      </c>
      <c r="F168" s="145" t="str">
        <f aca="false">IF(D168&lt;&gt;"",I167*$H$26/12,"")</f>
        <v/>
      </c>
      <c r="G168" s="145" t="str">
        <f aca="false">IF(D168&lt;&gt;"",E168-F168,"")</f>
        <v/>
      </c>
      <c r="H168" s="145" t="str">
        <f aca="false">IF(D168&lt;&gt;"",G168+H167,"")</f>
        <v/>
      </c>
      <c r="I168" s="145" t="str">
        <f aca="false">IF(D168&lt;&gt;"",$H$22-H168,"")</f>
        <v/>
      </c>
      <c r="J168" s="138"/>
      <c r="K168" s="139"/>
      <c r="L168" s="135" t="n">
        <v>130</v>
      </c>
      <c r="M168" s="144" t="str">
        <f aca="false">IF(($Q$24*12-L168)&gt;=0,L168,"")</f>
        <v/>
      </c>
      <c r="N168" s="143" t="n">
        <f aca="false">IF(M168&lt;&gt;"",($Q$22*$Q$26/12)/(1-(1+($Q$26/12))^(-$Q$24*12)),0)</f>
        <v>0</v>
      </c>
      <c r="O168" s="145" t="str">
        <f aca="false">IF(M168&lt;&gt;"",R167*$Q$26/12,"")</f>
        <v/>
      </c>
      <c r="P168" s="145" t="str">
        <f aca="false">IF(M168&lt;&gt;"",N168-O168,"")</f>
        <v/>
      </c>
      <c r="Q168" s="145" t="str">
        <f aca="false">IF(M168&lt;&gt;"",P168+Q167,"")</f>
        <v/>
      </c>
      <c r="R168" s="145" t="str">
        <f aca="false">IF(M168&lt;&gt;"",$Q$22-Q168,"")</f>
        <v/>
      </c>
    </row>
    <row r="169" customFormat="false" ht="15" hidden="false" customHeight="true" outlineLevel="0" collapsed="false">
      <c r="A169" s="99"/>
      <c r="B169" s="134"/>
      <c r="C169" s="135" t="n">
        <v>131</v>
      </c>
      <c r="D169" s="144" t="str">
        <f aca="false">IF(($H$24*12-C169)&gt;=0,C169,"")</f>
        <v/>
      </c>
      <c r="E169" s="143" t="n">
        <f aca="false">IF(D169&lt;&gt;"",($H$22*$H$26/12)/(1-(1+($H$26/12))^(-$H$24*12)),0)</f>
        <v>0</v>
      </c>
      <c r="F169" s="145" t="str">
        <f aca="false">IF(D169&lt;&gt;"",I168*$H$26/12,"")</f>
        <v/>
      </c>
      <c r="G169" s="145" t="str">
        <f aca="false">IF(D169&lt;&gt;"",E169-F169,"")</f>
        <v/>
      </c>
      <c r="H169" s="145" t="str">
        <f aca="false">IF(D169&lt;&gt;"",G169+H168,"")</f>
        <v/>
      </c>
      <c r="I169" s="145" t="str">
        <f aca="false">IF(D169&lt;&gt;"",$H$22-H169,"")</f>
        <v/>
      </c>
      <c r="J169" s="138"/>
      <c r="K169" s="139"/>
      <c r="L169" s="135" t="n">
        <v>131</v>
      </c>
      <c r="M169" s="144" t="str">
        <f aca="false">IF(($Q$24*12-L169)&gt;=0,L169,"")</f>
        <v/>
      </c>
      <c r="N169" s="143" t="n">
        <f aca="false">IF(M169&lt;&gt;"",($Q$22*$Q$26/12)/(1-(1+($Q$26/12))^(-$Q$24*12)),0)</f>
        <v>0</v>
      </c>
      <c r="O169" s="145" t="str">
        <f aca="false">IF(M169&lt;&gt;"",R168*$Q$26/12,"")</f>
        <v/>
      </c>
      <c r="P169" s="145" t="str">
        <f aca="false">IF(M169&lt;&gt;"",N169-O169,"")</f>
        <v/>
      </c>
      <c r="Q169" s="145" t="str">
        <f aca="false">IF(M169&lt;&gt;"",P169+Q168,"")</f>
        <v/>
      </c>
      <c r="R169" s="145" t="str">
        <f aca="false">IF(M169&lt;&gt;"",$Q$22-Q169,"")</f>
        <v/>
      </c>
    </row>
    <row r="170" customFormat="false" ht="15" hidden="false" customHeight="true" outlineLevel="0" collapsed="false">
      <c r="A170" s="99"/>
      <c r="B170" s="134"/>
      <c r="C170" s="135" t="n">
        <v>132</v>
      </c>
      <c r="D170" s="144" t="str">
        <f aca="false">IF(($H$24*12-C170)&gt;=0,C170,"")</f>
        <v/>
      </c>
      <c r="E170" s="143" t="n">
        <f aca="false">IF(D170&lt;&gt;"",($H$22*$H$26/12)/(1-(1+($H$26/12))^(-$H$24*12)),0)</f>
        <v>0</v>
      </c>
      <c r="F170" s="145" t="str">
        <f aca="false">IF(D170&lt;&gt;"",I169*$H$26/12,"")</f>
        <v/>
      </c>
      <c r="G170" s="145" t="str">
        <f aca="false">IF(D170&lt;&gt;"",E170-F170,"")</f>
        <v/>
      </c>
      <c r="H170" s="145" t="str">
        <f aca="false">IF(D170&lt;&gt;"",G170+H169,"")</f>
        <v/>
      </c>
      <c r="I170" s="145" t="str">
        <f aca="false">IF(D170&lt;&gt;"",$H$22-H170,"")</f>
        <v/>
      </c>
      <c r="J170" s="138"/>
      <c r="K170" s="139"/>
      <c r="L170" s="135" t="n">
        <v>132</v>
      </c>
      <c r="M170" s="144" t="str">
        <f aca="false">IF(($Q$24*12-L170)&gt;=0,L170,"")</f>
        <v/>
      </c>
      <c r="N170" s="143" t="n">
        <f aca="false">IF(M170&lt;&gt;"",($Q$22*$Q$26/12)/(1-(1+($Q$26/12))^(-$Q$24*12)),0)</f>
        <v>0</v>
      </c>
      <c r="O170" s="145" t="str">
        <f aca="false">IF(M170&lt;&gt;"",R169*$Q$26/12,"")</f>
        <v/>
      </c>
      <c r="P170" s="145" t="str">
        <f aca="false">IF(M170&lt;&gt;"",N170-O170,"")</f>
        <v/>
      </c>
      <c r="Q170" s="145" t="str">
        <f aca="false">IF(M170&lt;&gt;"",P170+Q169,"")</f>
        <v/>
      </c>
      <c r="R170" s="145" t="str">
        <f aca="false">IF(M170&lt;&gt;"",$Q$22-Q170,"")</f>
        <v/>
      </c>
    </row>
    <row r="171" customFormat="false" ht="15" hidden="false" customHeight="true" outlineLevel="0" collapsed="false">
      <c r="A171" s="99"/>
      <c r="B171" s="134"/>
      <c r="C171" s="135" t="n">
        <v>133</v>
      </c>
      <c r="D171" s="144" t="str">
        <f aca="false">IF(($H$24*12-C171)&gt;=0,C171,"")</f>
        <v/>
      </c>
      <c r="E171" s="143" t="n">
        <f aca="false">IF(D171&lt;&gt;"",($H$22*$H$26/12)/(1-(1+($H$26/12))^(-$H$24*12)),0)</f>
        <v>0</v>
      </c>
      <c r="F171" s="145" t="str">
        <f aca="false">IF(D171&lt;&gt;"",I170*$H$26/12,"")</f>
        <v/>
      </c>
      <c r="G171" s="145" t="str">
        <f aca="false">IF(D171&lt;&gt;"",E171-F171,"")</f>
        <v/>
      </c>
      <c r="H171" s="145" t="str">
        <f aca="false">IF(D171&lt;&gt;"",G171+H170,"")</f>
        <v/>
      </c>
      <c r="I171" s="145" t="str">
        <f aca="false">IF(D171&lt;&gt;"",$H$22-H171,"")</f>
        <v/>
      </c>
      <c r="J171" s="138"/>
      <c r="K171" s="139"/>
      <c r="L171" s="135" t="n">
        <v>133</v>
      </c>
      <c r="M171" s="144" t="str">
        <f aca="false">IF(($Q$24*12-L171)&gt;=0,L171,"")</f>
        <v/>
      </c>
      <c r="N171" s="143" t="n">
        <f aca="false">IF(M171&lt;&gt;"",($Q$22*$Q$26/12)/(1-(1+($Q$26/12))^(-$Q$24*12)),0)</f>
        <v>0</v>
      </c>
      <c r="O171" s="145" t="str">
        <f aca="false">IF(M171&lt;&gt;"",R170*$Q$26/12,"")</f>
        <v/>
      </c>
      <c r="P171" s="145" t="str">
        <f aca="false">IF(M171&lt;&gt;"",N171-O171,"")</f>
        <v/>
      </c>
      <c r="Q171" s="145" t="str">
        <f aca="false">IF(M171&lt;&gt;"",P171+Q170,"")</f>
        <v/>
      </c>
      <c r="R171" s="145" t="str">
        <f aca="false">IF(M171&lt;&gt;"",$Q$22-Q171,"")</f>
        <v/>
      </c>
    </row>
    <row r="172" customFormat="false" ht="15" hidden="false" customHeight="true" outlineLevel="0" collapsed="false">
      <c r="A172" s="99"/>
      <c r="B172" s="134"/>
      <c r="C172" s="135" t="n">
        <v>134</v>
      </c>
      <c r="D172" s="144" t="str">
        <f aca="false">IF(($H$24*12-C172)&gt;=0,C172,"")</f>
        <v/>
      </c>
      <c r="E172" s="143" t="n">
        <f aca="false">IF(D172&lt;&gt;"",($H$22*$H$26/12)/(1-(1+($H$26/12))^(-$H$24*12)),0)</f>
        <v>0</v>
      </c>
      <c r="F172" s="145" t="str">
        <f aca="false">IF(D172&lt;&gt;"",I171*$H$26/12,"")</f>
        <v/>
      </c>
      <c r="G172" s="145" t="str">
        <f aca="false">IF(D172&lt;&gt;"",E172-F172,"")</f>
        <v/>
      </c>
      <c r="H172" s="145" t="str">
        <f aca="false">IF(D172&lt;&gt;"",G172+H171,"")</f>
        <v/>
      </c>
      <c r="I172" s="145" t="str">
        <f aca="false">IF(D172&lt;&gt;"",$H$22-H172,"")</f>
        <v/>
      </c>
      <c r="J172" s="138"/>
      <c r="K172" s="139"/>
      <c r="L172" s="135" t="n">
        <v>134</v>
      </c>
      <c r="M172" s="144" t="str">
        <f aca="false">IF(($Q$24*12-L172)&gt;=0,L172,"")</f>
        <v/>
      </c>
      <c r="N172" s="143" t="n">
        <f aca="false">IF(M172&lt;&gt;"",($Q$22*$Q$26/12)/(1-(1+($Q$26/12))^(-$Q$24*12)),0)</f>
        <v>0</v>
      </c>
      <c r="O172" s="145" t="str">
        <f aca="false">IF(M172&lt;&gt;"",R171*$Q$26/12,"")</f>
        <v/>
      </c>
      <c r="P172" s="145" t="str">
        <f aca="false">IF(M172&lt;&gt;"",N172-O172,"")</f>
        <v/>
      </c>
      <c r="Q172" s="145" t="str">
        <f aca="false">IF(M172&lt;&gt;"",P172+Q171,"")</f>
        <v/>
      </c>
      <c r="R172" s="145" t="str">
        <f aca="false">IF(M172&lt;&gt;"",$Q$22-Q172,"")</f>
        <v/>
      </c>
    </row>
    <row r="173" customFormat="false" ht="15" hidden="false" customHeight="true" outlineLevel="0" collapsed="false">
      <c r="A173" s="99"/>
      <c r="B173" s="134"/>
      <c r="C173" s="135" t="n">
        <v>135</v>
      </c>
      <c r="D173" s="144" t="str">
        <f aca="false">IF(($H$24*12-C173)&gt;=0,C173,"")</f>
        <v/>
      </c>
      <c r="E173" s="143" t="n">
        <f aca="false">IF(D173&lt;&gt;"",($H$22*$H$26/12)/(1-(1+($H$26/12))^(-$H$24*12)),0)</f>
        <v>0</v>
      </c>
      <c r="F173" s="145" t="str">
        <f aca="false">IF(D173&lt;&gt;"",I172*$H$26/12,"")</f>
        <v/>
      </c>
      <c r="G173" s="145" t="str">
        <f aca="false">IF(D173&lt;&gt;"",E173-F173,"")</f>
        <v/>
      </c>
      <c r="H173" s="145" t="str">
        <f aca="false">IF(D173&lt;&gt;"",G173+H172,"")</f>
        <v/>
      </c>
      <c r="I173" s="145" t="str">
        <f aca="false">IF(D173&lt;&gt;"",$H$22-H173,"")</f>
        <v/>
      </c>
      <c r="J173" s="138"/>
      <c r="K173" s="139"/>
      <c r="L173" s="135" t="n">
        <v>135</v>
      </c>
      <c r="M173" s="144" t="str">
        <f aca="false">IF(($Q$24*12-L173)&gt;=0,L173,"")</f>
        <v/>
      </c>
      <c r="N173" s="143" t="n">
        <f aca="false">IF(M173&lt;&gt;"",($Q$22*$Q$26/12)/(1-(1+($Q$26/12))^(-$Q$24*12)),0)</f>
        <v>0</v>
      </c>
      <c r="O173" s="145" t="str">
        <f aca="false">IF(M173&lt;&gt;"",R172*$Q$26/12,"")</f>
        <v/>
      </c>
      <c r="P173" s="145" t="str">
        <f aca="false">IF(M173&lt;&gt;"",N173-O173,"")</f>
        <v/>
      </c>
      <c r="Q173" s="145" t="str">
        <f aca="false">IF(M173&lt;&gt;"",P173+Q172,"")</f>
        <v/>
      </c>
      <c r="R173" s="145" t="str">
        <f aca="false">IF(M173&lt;&gt;"",$Q$22-Q173,"")</f>
        <v/>
      </c>
    </row>
    <row r="174" customFormat="false" ht="15" hidden="false" customHeight="true" outlineLevel="0" collapsed="false">
      <c r="A174" s="99"/>
      <c r="B174" s="134"/>
      <c r="C174" s="135" t="n">
        <v>136</v>
      </c>
      <c r="D174" s="144" t="str">
        <f aca="false">IF(($H$24*12-C174)&gt;=0,C174,"")</f>
        <v/>
      </c>
      <c r="E174" s="143" t="n">
        <f aca="false">IF(D174&lt;&gt;"",($H$22*$H$26/12)/(1-(1+($H$26/12))^(-$H$24*12)),0)</f>
        <v>0</v>
      </c>
      <c r="F174" s="145" t="str">
        <f aca="false">IF(D174&lt;&gt;"",I173*$H$26/12,"")</f>
        <v/>
      </c>
      <c r="G174" s="145" t="str">
        <f aca="false">IF(D174&lt;&gt;"",E174-F174,"")</f>
        <v/>
      </c>
      <c r="H174" s="145" t="str">
        <f aca="false">IF(D174&lt;&gt;"",G174+H173,"")</f>
        <v/>
      </c>
      <c r="I174" s="145" t="str">
        <f aca="false">IF(D174&lt;&gt;"",$H$22-H174,"")</f>
        <v/>
      </c>
      <c r="J174" s="138"/>
      <c r="K174" s="139"/>
      <c r="L174" s="135" t="n">
        <v>136</v>
      </c>
      <c r="M174" s="144" t="str">
        <f aca="false">IF(($Q$24*12-L174)&gt;=0,L174,"")</f>
        <v/>
      </c>
      <c r="N174" s="143" t="n">
        <f aca="false">IF(M174&lt;&gt;"",($Q$22*$Q$26/12)/(1-(1+($Q$26/12))^(-$Q$24*12)),0)</f>
        <v>0</v>
      </c>
      <c r="O174" s="145" t="str">
        <f aca="false">IF(M174&lt;&gt;"",R173*$Q$26/12,"")</f>
        <v/>
      </c>
      <c r="P174" s="145" t="str">
        <f aca="false">IF(M174&lt;&gt;"",N174-O174,"")</f>
        <v/>
      </c>
      <c r="Q174" s="145" t="str">
        <f aca="false">IF(M174&lt;&gt;"",P174+Q173,"")</f>
        <v/>
      </c>
      <c r="R174" s="145" t="str">
        <f aca="false">IF(M174&lt;&gt;"",$Q$22-Q174,"")</f>
        <v/>
      </c>
    </row>
    <row r="175" customFormat="false" ht="15" hidden="false" customHeight="true" outlineLevel="0" collapsed="false">
      <c r="A175" s="99"/>
      <c r="B175" s="134"/>
      <c r="C175" s="135" t="n">
        <v>137</v>
      </c>
      <c r="D175" s="144" t="str">
        <f aca="false">IF(($H$24*12-C175)&gt;=0,C175,"")</f>
        <v/>
      </c>
      <c r="E175" s="143" t="n">
        <f aca="false">IF(D175&lt;&gt;"",($H$22*$H$26/12)/(1-(1+($H$26/12))^(-$H$24*12)),0)</f>
        <v>0</v>
      </c>
      <c r="F175" s="145" t="str">
        <f aca="false">IF(D175&lt;&gt;"",I174*$H$26/12,"")</f>
        <v/>
      </c>
      <c r="G175" s="145" t="str">
        <f aca="false">IF(D175&lt;&gt;"",E175-F175,"")</f>
        <v/>
      </c>
      <c r="H175" s="145" t="str">
        <f aca="false">IF(D175&lt;&gt;"",G175+H174,"")</f>
        <v/>
      </c>
      <c r="I175" s="145" t="str">
        <f aca="false">IF(D175&lt;&gt;"",$H$22-H175,"")</f>
        <v/>
      </c>
      <c r="J175" s="138"/>
      <c r="K175" s="139"/>
      <c r="L175" s="135" t="n">
        <v>137</v>
      </c>
      <c r="M175" s="144" t="str">
        <f aca="false">IF(($Q$24*12-L175)&gt;=0,L175,"")</f>
        <v/>
      </c>
      <c r="N175" s="143" t="n">
        <f aca="false">IF(M175&lt;&gt;"",($Q$22*$Q$26/12)/(1-(1+($Q$26/12))^(-$Q$24*12)),0)</f>
        <v>0</v>
      </c>
      <c r="O175" s="145" t="str">
        <f aca="false">IF(M175&lt;&gt;"",R174*$Q$26/12,"")</f>
        <v/>
      </c>
      <c r="P175" s="145" t="str">
        <f aca="false">IF(M175&lt;&gt;"",N175-O175,"")</f>
        <v/>
      </c>
      <c r="Q175" s="145" t="str">
        <f aca="false">IF(M175&lt;&gt;"",P175+Q174,"")</f>
        <v/>
      </c>
      <c r="R175" s="145" t="str">
        <f aca="false">IF(M175&lt;&gt;"",$Q$22-Q175,"")</f>
        <v/>
      </c>
    </row>
    <row r="176" customFormat="false" ht="15" hidden="false" customHeight="true" outlineLevel="0" collapsed="false">
      <c r="A176" s="99"/>
      <c r="B176" s="134"/>
      <c r="C176" s="135" t="n">
        <v>138</v>
      </c>
      <c r="D176" s="144" t="str">
        <f aca="false">IF(($H$24*12-C176)&gt;=0,C176,"")</f>
        <v/>
      </c>
      <c r="E176" s="143" t="n">
        <f aca="false">IF(D176&lt;&gt;"",($H$22*$H$26/12)/(1-(1+($H$26/12))^(-$H$24*12)),0)</f>
        <v>0</v>
      </c>
      <c r="F176" s="145" t="str">
        <f aca="false">IF(D176&lt;&gt;"",I175*$H$26/12,"")</f>
        <v/>
      </c>
      <c r="G176" s="145" t="str">
        <f aca="false">IF(D176&lt;&gt;"",E176-F176,"")</f>
        <v/>
      </c>
      <c r="H176" s="145" t="str">
        <f aca="false">IF(D176&lt;&gt;"",G176+H175,"")</f>
        <v/>
      </c>
      <c r="I176" s="145" t="str">
        <f aca="false">IF(D176&lt;&gt;"",$H$22-H176,"")</f>
        <v/>
      </c>
      <c r="J176" s="138"/>
      <c r="K176" s="139"/>
      <c r="L176" s="135" t="n">
        <v>138</v>
      </c>
      <c r="M176" s="144" t="str">
        <f aca="false">IF(($Q$24*12-L176)&gt;=0,L176,"")</f>
        <v/>
      </c>
      <c r="N176" s="143" t="n">
        <f aca="false">IF(M176&lt;&gt;"",($Q$22*$Q$26/12)/(1-(1+($Q$26/12))^(-$Q$24*12)),0)</f>
        <v>0</v>
      </c>
      <c r="O176" s="145" t="str">
        <f aca="false">IF(M176&lt;&gt;"",R175*$Q$26/12,"")</f>
        <v/>
      </c>
      <c r="P176" s="145" t="str">
        <f aca="false">IF(M176&lt;&gt;"",N176-O176,"")</f>
        <v/>
      </c>
      <c r="Q176" s="145" t="str">
        <f aca="false">IF(M176&lt;&gt;"",P176+Q175,"")</f>
        <v/>
      </c>
      <c r="R176" s="145" t="str">
        <f aca="false">IF(M176&lt;&gt;"",$Q$22-Q176,"")</f>
        <v/>
      </c>
    </row>
    <row r="177" customFormat="false" ht="15" hidden="false" customHeight="true" outlineLevel="0" collapsed="false">
      <c r="A177" s="99"/>
      <c r="B177" s="134"/>
      <c r="C177" s="135" t="n">
        <v>139</v>
      </c>
      <c r="D177" s="144" t="str">
        <f aca="false">IF(($H$24*12-C177)&gt;=0,C177,"")</f>
        <v/>
      </c>
      <c r="E177" s="143" t="n">
        <f aca="false">IF(D177&lt;&gt;"",($H$22*$H$26/12)/(1-(1+($H$26/12))^(-$H$24*12)),0)</f>
        <v>0</v>
      </c>
      <c r="F177" s="145" t="str">
        <f aca="false">IF(D177&lt;&gt;"",I176*$H$26/12,"")</f>
        <v/>
      </c>
      <c r="G177" s="145" t="str">
        <f aca="false">IF(D177&lt;&gt;"",E177-F177,"")</f>
        <v/>
      </c>
      <c r="H177" s="145" t="str">
        <f aca="false">IF(D177&lt;&gt;"",G177+H176,"")</f>
        <v/>
      </c>
      <c r="I177" s="145" t="str">
        <f aca="false">IF(D177&lt;&gt;"",$H$22-H177,"")</f>
        <v/>
      </c>
      <c r="J177" s="138"/>
      <c r="K177" s="139"/>
      <c r="L177" s="135" t="n">
        <v>139</v>
      </c>
      <c r="M177" s="144" t="str">
        <f aca="false">IF(($Q$24*12-L177)&gt;=0,L177,"")</f>
        <v/>
      </c>
      <c r="N177" s="143" t="n">
        <f aca="false">IF(M177&lt;&gt;"",($Q$22*$Q$26/12)/(1-(1+($Q$26/12))^(-$Q$24*12)),0)</f>
        <v>0</v>
      </c>
      <c r="O177" s="145" t="str">
        <f aca="false">IF(M177&lt;&gt;"",R176*$Q$26/12,"")</f>
        <v/>
      </c>
      <c r="P177" s="145" t="str">
        <f aca="false">IF(M177&lt;&gt;"",N177-O177,"")</f>
        <v/>
      </c>
      <c r="Q177" s="145" t="str">
        <f aca="false">IF(M177&lt;&gt;"",P177+Q176,"")</f>
        <v/>
      </c>
      <c r="R177" s="145" t="str">
        <f aca="false">IF(M177&lt;&gt;"",$Q$22-Q177,"")</f>
        <v/>
      </c>
    </row>
    <row r="178" customFormat="false" ht="15" hidden="false" customHeight="true" outlineLevel="0" collapsed="false">
      <c r="A178" s="99"/>
      <c r="B178" s="134"/>
      <c r="C178" s="135" t="n">
        <v>140</v>
      </c>
      <c r="D178" s="144" t="str">
        <f aca="false">IF(($H$24*12-C178)&gt;=0,C178,"")</f>
        <v/>
      </c>
      <c r="E178" s="143" t="n">
        <f aca="false">IF(D178&lt;&gt;"",($H$22*$H$26/12)/(1-(1+($H$26/12))^(-$H$24*12)),0)</f>
        <v>0</v>
      </c>
      <c r="F178" s="145" t="str">
        <f aca="false">IF(D178&lt;&gt;"",I177*$H$26/12,"")</f>
        <v/>
      </c>
      <c r="G178" s="145" t="str">
        <f aca="false">IF(D178&lt;&gt;"",E178-F178,"")</f>
        <v/>
      </c>
      <c r="H178" s="145" t="str">
        <f aca="false">IF(D178&lt;&gt;"",G178+H177,"")</f>
        <v/>
      </c>
      <c r="I178" s="145" t="str">
        <f aca="false">IF(D178&lt;&gt;"",$H$22-H178,"")</f>
        <v/>
      </c>
      <c r="J178" s="138"/>
      <c r="K178" s="139"/>
      <c r="L178" s="135" t="n">
        <v>140</v>
      </c>
      <c r="M178" s="144" t="str">
        <f aca="false">IF(($Q$24*12-L178)&gt;=0,L178,"")</f>
        <v/>
      </c>
      <c r="N178" s="143" t="n">
        <f aca="false">IF(M178&lt;&gt;"",($Q$22*$Q$26/12)/(1-(1+($Q$26/12))^(-$Q$24*12)),0)</f>
        <v>0</v>
      </c>
      <c r="O178" s="145" t="str">
        <f aca="false">IF(M178&lt;&gt;"",R177*$Q$26/12,"")</f>
        <v/>
      </c>
      <c r="P178" s="145" t="str">
        <f aca="false">IF(M178&lt;&gt;"",N178-O178,"")</f>
        <v/>
      </c>
      <c r="Q178" s="145" t="str">
        <f aca="false">IF(M178&lt;&gt;"",P178+Q177,"")</f>
        <v/>
      </c>
      <c r="R178" s="145" t="str">
        <f aca="false">IF(M178&lt;&gt;"",$Q$22-Q178,"")</f>
        <v/>
      </c>
    </row>
    <row r="179" customFormat="false" ht="15" hidden="false" customHeight="true" outlineLevel="0" collapsed="false">
      <c r="A179" s="99"/>
      <c r="B179" s="134"/>
      <c r="C179" s="135" t="n">
        <v>141</v>
      </c>
      <c r="D179" s="144" t="str">
        <f aca="false">IF(($H$24*12-C179)&gt;=0,C179,"")</f>
        <v/>
      </c>
      <c r="E179" s="143" t="n">
        <f aca="false">IF(D179&lt;&gt;"",($H$22*$H$26/12)/(1-(1+($H$26/12))^(-$H$24*12)),0)</f>
        <v>0</v>
      </c>
      <c r="F179" s="145" t="str">
        <f aca="false">IF(D179&lt;&gt;"",I178*$H$26/12,"")</f>
        <v/>
      </c>
      <c r="G179" s="145" t="str">
        <f aca="false">IF(D179&lt;&gt;"",E179-F179,"")</f>
        <v/>
      </c>
      <c r="H179" s="145" t="str">
        <f aca="false">IF(D179&lt;&gt;"",G179+H178,"")</f>
        <v/>
      </c>
      <c r="I179" s="145" t="str">
        <f aca="false">IF(D179&lt;&gt;"",$H$22-H179,"")</f>
        <v/>
      </c>
      <c r="J179" s="138"/>
      <c r="K179" s="139"/>
      <c r="L179" s="135" t="n">
        <v>141</v>
      </c>
      <c r="M179" s="144" t="str">
        <f aca="false">IF(($Q$24*12-L179)&gt;=0,L179,"")</f>
        <v/>
      </c>
      <c r="N179" s="143" t="n">
        <f aca="false">IF(M179&lt;&gt;"",($Q$22*$Q$26/12)/(1-(1+($Q$26/12))^(-$Q$24*12)),0)</f>
        <v>0</v>
      </c>
      <c r="O179" s="145" t="str">
        <f aca="false">IF(M179&lt;&gt;"",R178*$Q$26/12,"")</f>
        <v/>
      </c>
      <c r="P179" s="145" t="str">
        <f aca="false">IF(M179&lt;&gt;"",N179-O179,"")</f>
        <v/>
      </c>
      <c r="Q179" s="145" t="str">
        <f aca="false">IF(M179&lt;&gt;"",P179+Q178,"")</f>
        <v/>
      </c>
      <c r="R179" s="145" t="str">
        <f aca="false">IF(M179&lt;&gt;"",$Q$22-Q179,"")</f>
        <v/>
      </c>
    </row>
    <row r="180" customFormat="false" ht="15" hidden="false" customHeight="true" outlineLevel="0" collapsed="false">
      <c r="A180" s="99"/>
      <c r="B180" s="134"/>
      <c r="C180" s="135" t="n">
        <v>142</v>
      </c>
      <c r="D180" s="144" t="str">
        <f aca="false">IF(($H$24*12-C180)&gt;=0,C180,"")</f>
        <v/>
      </c>
      <c r="E180" s="143" t="n">
        <f aca="false">IF(D180&lt;&gt;"",($H$22*$H$26/12)/(1-(1+($H$26/12))^(-$H$24*12)),0)</f>
        <v>0</v>
      </c>
      <c r="F180" s="145" t="str">
        <f aca="false">IF(D180&lt;&gt;"",I179*$H$26/12,"")</f>
        <v/>
      </c>
      <c r="G180" s="145" t="str">
        <f aca="false">IF(D180&lt;&gt;"",E180-F180,"")</f>
        <v/>
      </c>
      <c r="H180" s="145" t="str">
        <f aca="false">IF(D180&lt;&gt;"",G180+H179,"")</f>
        <v/>
      </c>
      <c r="I180" s="145" t="str">
        <f aca="false">IF(D180&lt;&gt;"",$H$22-H180,"")</f>
        <v/>
      </c>
      <c r="J180" s="138"/>
      <c r="K180" s="139"/>
      <c r="L180" s="135" t="n">
        <v>142</v>
      </c>
      <c r="M180" s="144" t="str">
        <f aca="false">IF(($Q$24*12-L180)&gt;=0,L180,"")</f>
        <v/>
      </c>
      <c r="N180" s="143" t="n">
        <f aca="false">IF(M180&lt;&gt;"",($Q$22*$Q$26/12)/(1-(1+($Q$26/12))^(-$Q$24*12)),0)</f>
        <v>0</v>
      </c>
      <c r="O180" s="145" t="str">
        <f aca="false">IF(M180&lt;&gt;"",R179*$Q$26/12,"")</f>
        <v/>
      </c>
      <c r="P180" s="145" t="str">
        <f aca="false">IF(M180&lt;&gt;"",N180-O180,"")</f>
        <v/>
      </c>
      <c r="Q180" s="145" t="str">
        <f aca="false">IF(M180&lt;&gt;"",P180+Q179,"")</f>
        <v/>
      </c>
      <c r="R180" s="145" t="str">
        <f aca="false">IF(M180&lt;&gt;"",$Q$22-Q180,"")</f>
        <v/>
      </c>
    </row>
    <row r="181" customFormat="false" ht="15" hidden="false" customHeight="true" outlineLevel="0" collapsed="false">
      <c r="A181" s="99"/>
      <c r="B181" s="134"/>
      <c r="C181" s="135" t="n">
        <v>143</v>
      </c>
      <c r="D181" s="144" t="str">
        <f aca="false">IF(($H$24*12-C181)&gt;=0,C181,"")</f>
        <v/>
      </c>
      <c r="E181" s="143" t="n">
        <f aca="false">IF(D181&lt;&gt;"",($H$22*$H$26/12)/(1-(1+($H$26/12))^(-$H$24*12)),0)</f>
        <v>0</v>
      </c>
      <c r="F181" s="145" t="str">
        <f aca="false">IF(D181&lt;&gt;"",I180*$H$26/12,"")</f>
        <v/>
      </c>
      <c r="G181" s="145" t="str">
        <f aca="false">IF(D181&lt;&gt;"",E181-F181,"")</f>
        <v/>
      </c>
      <c r="H181" s="145" t="str">
        <f aca="false">IF(D181&lt;&gt;"",G181+H180,"")</f>
        <v/>
      </c>
      <c r="I181" s="145" t="str">
        <f aca="false">IF(D181&lt;&gt;"",$H$22-H181,"")</f>
        <v/>
      </c>
      <c r="J181" s="138"/>
      <c r="K181" s="139"/>
      <c r="L181" s="135" t="n">
        <v>143</v>
      </c>
      <c r="M181" s="144" t="str">
        <f aca="false">IF(($Q$24*12-L181)&gt;=0,L181,"")</f>
        <v/>
      </c>
      <c r="N181" s="143" t="n">
        <f aca="false">IF(M181&lt;&gt;"",($Q$22*$Q$26/12)/(1-(1+($Q$26/12))^(-$Q$24*12)),0)</f>
        <v>0</v>
      </c>
      <c r="O181" s="145" t="str">
        <f aca="false">IF(M181&lt;&gt;"",R180*$Q$26/12,"")</f>
        <v/>
      </c>
      <c r="P181" s="145" t="str">
        <f aca="false">IF(M181&lt;&gt;"",N181-O181,"")</f>
        <v/>
      </c>
      <c r="Q181" s="145" t="str">
        <f aca="false">IF(M181&lt;&gt;"",P181+Q180,"")</f>
        <v/>
      </c>
      <c r="R181" s="145" t="str">
        <f aca="false">IF(M181&lt;&gt;"",$Q$22-Q181,"")</f>
        <v/>
      </c>
    </row>
    <row r="182" customFormat="false" ht="15" hidden="false" customHeight="true" outlineLevel="0" collapsed="false">
      <c r="A182" s="99"/>
      <c r="B182" s="134"/>
      <c r="C182" s="135" t="n">
        <v>144</v>
      </c>
      <c r="D182" s="144" t="str">
        <f aca="false">IF(($H$24*12-C182)&gt;=0,C182,"")</f>
        <v/>
      </c>
      <c r="E182" s="143" t="n">
        <f aca="false">IF(D182&lt;&gt;"",($H$22*$H$26/12)/(1-(1+($H$26/12))^(-$H$24*12)),0)</f>
        <v>0</v>
      </c>
      <c r="F182" s="145" t="str">
        <f aca="false">IF(D182&lt;&gt;"",I181*$H$26/12,"")</f>
        <v/>
      </c>
      <c r="G182" s="145" t="str">
        <f aca="false">IF(D182&lt;&gt;"",E182-F182,"")</f>
        <v/>
      </c>
      <c r="H182" s="145" t="str">
        <f aca="false">IF(D182&lt;&gt;"",G182+H181,"")</f>
        <v/>
      </c>
      <c r="I182" s="145" t="str">
        <f aca="false">IF(D182&lt;&gt;"",$H$22-H182,"")</f>
        <v/>
      </c>
      <c r="J182" s="138"/>
      <c r="K182" s="139"/>
      <c r="L182" s="135" t="n">
        <v>144</v>
      </c>
      <c r="M182" s="144" t="str">
        <f aca="false">IF(($Q$24*12-L182)&gt;=0,L182,"")</f>
        <v/>
      </c>
      <c r="N182" s="143" t="n">
        <f aca="false">IF(M182&lt;&gt;"",($Q$22*$Q$26/12)/(1-(1+($Q$26/12))^(-$Q$24*12)),0)</f>
        <v>0</v>
      </c>
      <c r="O182" s="145" t="str">
        <f aca="false">IF(M182&lt;&gt;"",R181*$Q$26/12,"")</f>
        <v/>
      </c>
      <c r="P182" s="145" t="str">
        <f aca="false">IF(M182&lt;&gt;"",N182-O182,"")</f>
        <v/>
      </c>
      <c r="Q182" s="145" t="str">
        <f aca="false">IF(M182&lt;&gt;"",P182+Q181,"")</f>
        <v/>
      </c>
      <c r="R182" s="145" t="str">
        <f aca="false">IF(M182&lt;&gt;"",$Q$22-Q182,"")</f>
        <v/>
      </c>
    </row>
    <row r="183" customFormat="false" ht="15" hidden="false" customHeight="true" outlineLevel="0" collapsed="false">
      <c r="A183" s="99"/>
      <c r="B183" s="134"/>
      <c r="C183" s="135" t="n">
        <v>145</v>
      </c>
      <c r="D183" s="144" t="str">
        <f aca="false">IF(($H$24*12-C183)&gt;=0,C183,"")</f>
        <v/>
      </c>
      <c r="E183" s="143" t="n">
        <f aca="false">IF(D183&lt;&gt;"",($H$22*$H$26/12)/(1-(1+($H$26/12))^(-$H$24*12)),0)</f>
        <v>0</v>
      </c>
      <c r="F183" s="145" t="str">
        <f aca="false">IF(D183&lt;&gt;"",I182*$H$26/12,"")</f>
        <v/>
      </c>
      <c r="G183" s="145" t="str">
        <f aca="false">IF(D183&lt;&gt;"",E183-F183,"")</f>
        <v/>
      </c>
      <c r="H183" s="145" t="str">
        <f aca="false">IF(D183&lt;&gt;"",G183+H182,"")</f>
        <v/>
      </c>
      <c r="I183" s="145" t="str">
        <f aca="false">IF(D183&lt;&gt;"",$H$22-H183,"")</f>
        <v/>
      </c>
      <c r="J183" s="138"/>
      <c r="K183" s="139"/>
      <c r="L183" s="135" t="n">
        <v>145</v>
      </c>
      <c r="M183" s="144" t="str">
        <f aca="false">IF(($Q$24*12-L183)&gt;=0,L183,"")</f>
        <v/>
      </c>
      <c r="N183" s="143" t="n">
        <f aca="false">IF(M183&lt;&gt;"",($Q$22*$Q$26/12)/(1-(1+($Q$26/12))^(-$Q$24*12)),0)</f>
        <v>0</v>
      </c>
      <c r="O183" s="145" t="str">
        <f aca="false">IF(M183&lt;&gt;"",R182*$Q$26/12,"")</f>
        <v/>
      </c>
      <c r="P183" s="145" t="str">
        <f aca="false">IF(M183&lt;&gt;"",N183-O183,"")</f>
        <v/>
      </c>
      <c r="Q183" s="145" t="str">
        <f aca="false">IF(M183&lt;&gt;"",P183+Q182,"")</f>
        <v/>
      </c>
      <c r="R183" s="145" t="str">
        <f aca="false">IF(M183&lt;&gt;"",$Q$22-Q183,"")</f>
        <v/>
      </c>
    </row>
    <row r="184" customFormat="false" ht="15" hidden="false" customHeight="true" outlineLevel="0" collapsed="false">
      <c r="A184" s="99"/>
      <c r="B184" s="134"/>
      <c r="C184" s="135" t="n">
        <v>146</v>
      </c>
      <c r="D184" s="144" t="str">
        <f aca="false">IF(($H$24*12-C184)&gt;=0,C184,"")</f>
        <v/>
      </c>
      <c r="E184" s="143" t="n">
        <f aca="false">IF(D184&lt;&gt;"",($H$22*$H$26/12)/(1-(1+($H$26/12))^(-$H$24*12)),0)</f>
        <v>0</v>
      </c>
      <c r="F184" s="145" t="str">
        <f aca="false">IF(D184&lt;&gt;"",I183*$H$26/12,"")</f>
        <v/>
      </c>
      <c r="G184" s="145" t="str">
        <f aca="false">IF(D184&lt;&gt;"",E184-F184,"")</f>
        <v/>
      </c>
      <c r="H184" s="145" t="str">
        <f aca="false">IF(D184&lt;&gt;"",G184+H183,"")</f>
        <v/>
      </c>
      <c r="I184" s="145" t="str">
        <f aca="false">IF(D184&lt;&gt;"",$H$22-H184,"")</f>
        <v/>
      </c>
      <c r="J184" s="138"/>
      <c r="K184" s="139"/>
      <c r="L184" s="135" t="n">
        <v>146</v>
      </c>
      <c r="M184" s="144" t="str">
        <f aca="false">IF(($Q$24*12-L184)&gt;=0,L184,"")</f>
        <v/>
      </c>
      <c r="N184" s="143" t="n">
        <f aca="false">IF(M184&lt;&gt;"",($Q$22*$Q$26/12)/(1-(1+($Q$26/12))^(-$Q$24*12)),0)</f>
        <v>0</v>
      </c>
      <c r="O184" s="145" t="str">
        <f aca="false">IF(M184&lt;&gt;"",R183*$Q$26/12,"")</f>
        <v/>
      </c>
      <c r="P184" s="145" t="str">
        <f aca="false">IF(M184&lt;&gt;"",N184-O184,"")</f>
        <v/>
      </c>
      <c r="Q184" s="145" t="str">
        <f aca="false">IF(M184&lt;&gt;"",P184+Q183,"")</f>
        <v/>
      </c>
      <c r="R184" s="145" t="str">
        <f aca="false">IF(M184&lt;&gt;"",$Q$22-Q184,"")</f>
        <v/>
      </c>
    </row>
    <row r="185" customFormat="false" ht="15" hidden="false" customHeight="true" outlineLevel="0" collapsed="false">
      <c r="A185" s="99"/>
      <c r="B185" s="134"/>
      <c r="C185" s="135" t="n">
        <v>147</v>
      </c>
      <c r="D185" s="144" t="str">
        <f aca="false">IF(($H$24*12-C185)&gt;=0,C185,"")</f>
        <v/>
      </c>
      <c r="E185" s="143" t="n">
        <f aca="false">IF(D185&lt;&gt;"",($H$22*$H$26/12)/(1-(1+($H$26/12))^(-$H$24*12)),0)</f>
        <v>0</v>
      </c>
      <c r="F185" s="145" t="str">
        <f aca="false">IF(D185&lt;&gt;"",I184*$H$26/12,"")</f>
        <v/>
      </c>
      <c r="G185" s="145" t="str">
        <f aca="false">IF(D185&lt;&gt;"",E185-F185,"")</f>
        <v/>
      </c>
      <c r="H185" s="145" t="str">
        <f aca="false">IF(D185&lt;&gt;"",G185+H184,"")</f>
        <v/>
      </c>
      <c r="I185" s="145" t="str">
        <f aca="false">IF(D185&lt;&gt;"",$H$22-H185,"")</f>
        <v/>
      </c>
      <c r="J185" s="138"/>
      <c r="K185" s="139"/>
      <c r="L185" s="135" t="n">
        <v>147</v>
      </c>
      <c r="M185" s="144" t="str">
        <f aca="false">IF(($Q$24*12-L185)&gt;=0,L185,"")</f>
        <v/>
      </c>
      <c r="N185" s="143" t="n">
        <f aca="false">IF(M185&lt;&gt;"",($Q$22*$Q$26/12)/(1-(1+($Q$26/12))^(-$Q$24*12)),0)</f>
        <v>0</v>
      </c>
      <c r="O185" s="145" t="str">
        <f aca="false">IF(M185&lt;&gt;"",R184*$Q$26/12,"")</f>
        <v/>
      </c>
      <c r="P185" s="145" t="str">
        <f aca="false">IF(M185&lt;&gt;"",N185-O185,"")</f>
        <v/>
      </c>
      <c r="Q185" s="145" t="str">
        <f aca="false">IF(M185&lt;&gt;"",P185+Q184,"")</f>
        <v/>
      </c>
      <c r="R185" s="145" t="str">
        <f aca="false">IF(M185&lt;&gt;"",$Q$22-Q185,"")</f>
        <v/>
      </c>
    </row>
    <row r="186" customFormat="false" ht="15" hidden="false" customHeight="true" outlineLevel="0" collapsed="false">
      <c r="A186" s="99"/>
      <c r="B186" s="134"/>
      <c r="C186" s="135" t="n">
        <v>148</v>
      </c>
      <c r="D186" s="144" t="str">
        <f aca="false">IF(($H$24*12-C186)&gt;=0,C186,"")</f>
        <v/>
      </c>
      <c r="E186" s="143" t="n">
        <f aca="false">IF(D186&lt;&gt;"",($H$22*$H$26/12)/(1-(1+($H$26/12))^(-$H$24*12)),0)</f>
        <v>0</v>
      </c>
      <c r="F186" s="145" t="str">
        <f aca="false">IF(D186&lt;&gt;"",I185*$H$26/12,"")</f>
        <v/>
      </c>
      <c r="G186" s="145" t="str">
        <f aca="false">IF(D186&lt;&gt;"",E186-F186,"")</f>
        <v/>
      </c>
      <c r="H186" s="145" t="str">
        <f aca="false">IF(D186&lt;&gt;"",G186+H185,"")</f>
        <v/>
      </c>
      <c r="I186" s="145" t="str">
        <f aca="false">IF(D186&lt;&gt;"",$H$22-H186,"")</f>
        <v/>
      </c>
      <c r="J186" s="138"/>
      <c r="K186" s="139"/>
      <c r="L186" s="135" t="n">
        <v>148</v>
      </c>
      <c r="M186" s="144" t="str">
        <f aca="false">IF(($Q$24*12-L186)&gt;=0,L186,"")</f>
        <v/>
      </c>
      <c r="N186" s="143" t="n">
        <f aca="false">IF(M186&lt;&gt;"",($Q$22*$Q$26/12)/(1-(1+($Q$26/12))^(-$Q$24*12)),0)</f>
        <v>0</v>
      </c>
      <c r="O186" s="145" t="str">
        <f aca="false">IF(M186&lt;&gt;"",R185*$Q$26/12,"")</f>
        <v/>
      </c>
      <c r="P186" s="145" t="str">
        <f aca="false">IF(M186&lt;&gt;"",N186-O186,"")</f>
        <v/>
      </c>
      <c r="Q186" s="145" t="str">
        <f aca="false">IF(M186&lt;&gt;"",P186+Q185,"")</f>
        <v/>
      </c>
      <c r="R186" s="145" t="str">
        <f aca="false">IF(M186&lt;&gt;"",$Q$22-Q186,"")</f>
        <v/>
      </c>
    </row>
    <row r="187" customFormat="false" ht="15" hidden="false" customHeight="true" outlineLevel="0" collapsed="false">
      <c r="A187" s="99"/>
      <c r="B187" s="134"/>
      <c r="C187" s="135" t="n">
        <v>149</v>
      </c>
      <c r="D187" s="144" t="str">
        <f aca="false">IF(($H$24*12-C187)&gt;=0,C187,"")</f>
        <v/>
      </c>
      <c r="E187" s="143" t="n">
        <f aca="false">IF(D187&lt;&gt;"",($H$22*$H$26/12)/(1-(1+($H$26/12))^(-$H$24*12)),0)</f>
        <v>0</v>
      </c>
      <c r="F187" s="145" t="str">
        <f aca="false">IF(D187&lt;&gt;"",I186*$H$26/12,"")</f>
        <v/>
      </c>
      <c r="G187" s="145" t="str">
        <f aca="false">IF(D187&lt;&gt;"",E187-F187,"")</f>
        <v/>
      </c>
      <c r="H187" s="145" t="str">
        <f aca="false">IF(D187&lt;&gt;"",G187+H186,"")</f>
        <v/>
      </c>
      <c r="I187" s="145" t="str">
        <f aca="false">IF(D187&lt;&gt;"",$H$22-H187,"")</f>
        <v/>
      </c>
      <c r="J187" s="138"/>
      <c r="K187" s="139"/>
      <c r="L187" s="135" t="n">
        <v>149</v>
      </c>
      <c r="M187" s="144" t="str">
        <f aca="false">IF(($Q$24*12-L187)&gt;=0,L187,"")</f>
        <v/>
      </c>
      <c r="N187" s="143" t="n">
        <f aca="false">IF(M187&lt;&gt;"",($Q$22*$Q$26/12)/(1-(1+($Q$26/12))^(-$Q$24*12)),0)</f>
        <v>0</v>
      </c>
      <c r="O187" s="145" t="str">
        <f aca="false">IF(M187&lt;&gt;"",R186*$Q$26/12,"")</f>
        <v/>
      </c>
      <c r="P187" s="145" t="str">
        <f aca="false">IF(M187&lt;&gt;"",N187-O187,"")</f>
        <v/>
      </c>
      <c r="Q187" s="145" t="str">
        <f aca="false">IF(M187&lt;&gt;"",P187+Q186,"")</f>
        <v/>
      </c>
      <c r="R187" s="145" t="str">
        <f aca="false">IF(M187&lt;&gt;"",$Q$22-Q187,"")</f>
        <v/>
      </c>
    </row>
    <row r="188" customFormat="false" ht="15" hidden="false" customHeight="true" outlineLevel="0" collapsed="false">
      <c r="A188" s="99"/>
      <c r="B188" s="134"/>
      <c r="C188" s="135" t="n">
        <v>150</v>
      </c>
      <c r="D188" s="144" t="str">
        <f aca="false">IF(($H$24*12-C188)&gt;=0,C188,"")</f>
        <v/>
      </c>
      <c r="E188" s="143" t="n">
        <f aca="false">IF(D188&lt;&gt;"",($H$22*$H$26/12)/(1-(1+($H$26/12))^(-$H$24*12)),0)</f>
        <v>0</v>
      </c>
      <c r="F188" s="145" t="str">
        <f aca="false">IF(D188&lt;&gt;"",I187*$H$26/12,"")</f>
        <v/>
      </c>
      <c r="G188" s="145" t="str">
        <f aca="false">IF(D188&lt;&gt;"",E188-F188,"")</f>
        <v/>
      </c>
      <c r="H188" s="145" t="str">
        <f aca="false">IF(D188&lt;&gt;"",G188+H187,"")</f>
        <v/>
      </c>
      <c r="I188" s="145" t="str">
        <f aca="false">IF(D188&lt;&gt;"",$H$22-H188,"")</f>
        <v/>
      </c>
      <c r="J188" s="138"/>
      <c r="K188" s="139"/>
      <c r="L188" s="135" t="n">
        <v>150</v>
      </c>
      <c r="M188" s="144" t="str">
        <f aca="false">IF(($Q$24*12-L188)&gt;=0,L188,"")</f>
        <v/>
      </c>
      <c r="N188" s="143" t="n">
        <f aca="false">IF(M188&lt;&gt;"",($Q$22*$Q$26/12)/(1-(1+($Q$26/12))^(-$Q$24*12)),0)</f>
        <v>0</v>
      </c>
      <c r="O188" s="145" t="str">
        <f aca="false">IF(M188&lt;&gt;"",R187*$Q$26/12,"")</f>
        <v/>
      </c>
      <c r="P188" s="145" t="str">
        <f aca="false">IF(M188&lt;&gt;"",N188-O188,"")</f>
        <v/>
      </c>
      <c r="Q188" s="145" t="str">
        <f aca="false">IF(M188&lt;&gt;"",P188+Q187,"")</f>
        <v/>
      </c>
      <c r="R188" s="145" t="str">
        <f aca="false">IF(M188&lt;&gt;"",$Q$22-Q188,"")</f>
        <v/>
      </c>
    </row>
    <row r="189" customFormat="false" ht="15" hidden="false" customHeight="true" outlineLevel="0" collapsed="false">
      <c r="A189" s="99"/>
      <c r="B189" s="134"/>
      <c r="C189" s="135" t="n">
        <v>151</v>
      </c>
      <c r="D189" s="144" t="str">
        <f aca="false">IF(($H$24*12-C189)&gt;=0,C189,"")</f>
        <v/>
      </c>
      <c r="E189" s="143" t="n">
        <f aca="false">IF(D189&lt;&gt;"",($H$22*$H$26/12)/(1-(1+($H$26/12))^(-$H$24*12)),0)</f>
        <v>0</v>
      </c>
      <c r="F189" s="145" t="str">
        <f aca="false">IF(D189&lt;&gt;"",I188*$H$26/12,"")</f>
        <v/>
      </c>
      <c r="G189" s="145" t="str">
        <f aca="false">IF(D189&lt;&gt;"",E189-F189,"")</f>
        <v/>
      </c>
      <c r="H189" s="145" t="str">
        <f aca="false">IF(D189&lt;&gt;"",G189+H188,"")</f>
        <v/>
      </c>
      <c r="I189" s="145" t="str">
        <f aca="false">IF(D189&lt;&gt;"",$H$22-H189,"")</f>
        <v/>
      </c>
      <c r="J189" s="138"/>
      <c r="K189" s="139"/>
      <c r="L189" s="135" t="n">
        <v>151</v>
      </c>
      <c r="M189" s="144" t="str">
        <f aca="false">IF(($Q$24*12-L189)&gt;=0,L189,"")</f>
        <v/>
      </c>
      <c r="N189" s="143" t="n">
        <f aca="false">IF(M189&lt;&gt;"",($Q$22*$Q$26/12)/(1-(1+($Q$26/12))^(-$Q$24*12)),0)</f>
        <v>0</v>
      </c>
      <c r="O189" s="145" t="str">
        <f aca="false">IF(M189&lt;&gt;"",R188*$Q$26/12,"")</f>
        <v/>
      </c>
      <c r="P189" s="145" t="str">
        <f aca="false">IF(M189&lt;&gt;"",N189-O189,"")</f>
        <v/>
      </c>
      <c r="Q189" s="145" t="str">
        <f aca="false">IF(M189&lt;&gt;"",P189+Q188,"")</f>
        <v/>
      </c>
      <c r="R189" s="145" t="str">
        <f aca="false">IF(M189&lt;&gt;"",$Q$22-Q189,"")</f>
        <v/>
      </c>
    </row>
    <row r="190" customFormat="false" ht="15" hidden="false" customHeight="true" outlineLevel="0" collapsed="false">
      <c r="A190" s="99"/>
      <c r="B190" s="134"/>
      <c r="C190" s="135" t="n">
        <v>152</v>
      </c>
      <c r="D190" s="144" t="str">
        <f aca="false">IF(($H$24*12-C190)&gt;=0,C190,"")</f>
        <v/>
      </c>
      <c r="E190" s="143" t="n">
        <f aca="false">IF(D190&lt;&gt;"",($H$22*$H$26/12)/(1-(1+($H$26/12))^(-$H$24*12)),0)</f>
        <v>0</v>
      </c>
      <c r="F190" s="145" t="str">
        <f aca="false">IF(D190&lt;&gt;"",I189*$H$26/12,"")</f>
        <v/>
      </c>
      <c r="G190" s="145" t="str">
        <f aca="false">IF(D190&lt;&gt;"",E190-F190,"")</f>
        <v/>
      </c>
      <c r="H190" s="145" t="str">
        <f aca="false">IF(D190&lt;&gt;"",G190+H189,"")</f>
        <v/>
      </c>
      <c r="I190" s="145" t="str">
        <f aca="false">IF(D190&lt;&gt;"",$H$22-H190,"")</f>
        <v/>
      </c>
      <c r="J190" s="138"/>
      <c r="K190" s="139"/>
      <c r="L190" s="135" t="n">
        <v>152</v>
      </c>
      <c r="M190" s="144" t="str">
        <f aca="false">IF(($Q$24*12-L190)&gt;=0,L190,"")</f>
        <v/>
      </c>
      <c r="N190" s="143" t="n">
        <f aca="false">IF(M190&lt;&gt;"",($Q$22*$Q$26/12)/(1-(1+($Q$26/12))^(-$Q$24*12)),0)</f>
        <v>0</v>
      </c>
      <c r="O190" s="145" t="str">
        <f aca="false">IF(M190&lt;&gt;"",R189*$Q$26/12,"")</f>
        <v/>
      </c>
      <c r="P190" s="145" t="str">
        <f aca="false">IF(M190&lt;&gt;"",N190-O190,"")</f>
        <v/>
      </c>
      <c r="Q190" s="145" t="str">
        <f aca="false">IF(M190&lt;&gt;"",P190+Q189,"")</f>
        <v/>
      </c>
      <c r="R190" s="145" t="str">
        <f aca="false">IF(M190&lt;&gt;"",$Q$22-Q190,"")</f>
        <v/>
      </c>
    </row>
    <row r="191" customFormat="false" ht="15" hidden="false" customHeight="true" outlineLevel="0" collapsed="false">
      <c r="A191" s="99"/>
      <c r="B191" s="134"/>
      <c r="C191" s="135" t="n">
        <v>153</v>
      </c>
      <c r="D191" s="144" t="str">
        <f aca="false">IF(($H$24*12-C191)&gt;=0,C191,"")</f>
        <v/>
      </c>
      <c r="E191" s="143" t="n">
        <f aca="false">IF(D191&lt;&gt;"",($H$22*$H$26/12)/(1-(1+($H$26/12))^(-$H$24*12)),0)</f>
        <v>0</v>
      </c>
      <c r="F191" s="145" t="str">
        <f aca="false">IF(D191&lt;&gt;"",I190*$H$26/12,"")</f>
        <v/>
      </c>
      <c r="G191" s="145" t="str">
        <f aca="false">IF(D191&lt;&gt;"",E191-F191,"")</f>
        <v/>
      </c>
      <c r="H191" s="145" t="str">
        <f aca="false">IF(D191&lt;&gt;"",G191+H190,"")</f>
        <v/>
      </c>
      <c r="I191" s="145" t="str">
        <f aca="false">IF(D191&lt;&gt;"",$H$22-H191,"")</f>
        <v/>
      </c>
      <c r="J191" s="138"/>
      <c r="K191" s="139"/>
      <c r="L191" s="135" t="n">
        <v>153</v>
      </c>
      <c r="M191" s="144" t="str">
        <f aca="false">IF(($Q$24*12-L191)&gt;=0,L191,"")</f>
        <v/>
      </c>
      <c r="N191" s="143" t="n">
        <f aca="false">IF(M191&lt;&gt;"",($Q$22*$Q$26/12)/(1-(1+($Q$26/12))^(-$Q$24*12)),0)</f>
        <v>0</v>
      </c>
      <c r="O191" s="145" t="str">
        <f aca="false">IF(M191&lt;&gt;"",R190*$Q$26/12,"")</f>
        <v/>
      </c>
      <c r="P191" s="145" t="str">
        <f aca="false">IF(M191&lt;&gt;"",N191-O191,"")</f>
        <v/>
      </c>
      <c r="Q191" s="145" t="str">
        <f aca="false">IF(M191&lt;&gt;"",P191+Q190,"")</f>
        <v/>
      </c>
      <c r="R191" s="145" t="str">
        <f aca="false">IF(M191&lt;&gt;"",$Q$22-Q191,"")</f>
        <v/>
      </c>
    </row>
    <row r="192" customFormat="false" ht="15" hidden="false" customHeight="true" outlineLevel="0" collapsed="false">
      <c r="A192" s="99"/>
      <c r="B192" s="134"/>
      <c r="C192" s="135" t="n">
        <v>154</v>
      </c>
      <c r="D192" s="144" t="str">
        <f aca="false">IF(($H$24*12-C192)&gt;=0,C192,"")</f>
        <v/>
      </c>
      <c r="E192" s="143" t="n">
        <f aca="false">IF(D192&lt;&gt;"",($H$22*$H$26/12)/(1-(1+($H$26/12))^(-$H$24*12)),0)</f>
        <v>0</v>
      </c>
      <c r="F192" s="145" t="str">
        <f aca="false">IF(D192&lt;&gt;"",I191*$H$26/12,"")</f>
        <v/>
      </c>
      <c r="G192" s="145" t="str">
        <f aca="false">IF(D192&lt;&gt;"",E192-F192,"")</f>
        <v/>
      </c>
      <c r="H192" s="145" t="str">
        <f aca="false">IF(D192&lt;&gt;"",G192+H191,"")</f>
        <v/>
      </c>
      <c r="I192" s="145" t="str">
        <f aca="false">IF(D192&lt;&gt;"",$H$22-H192,"")</f>
        <v/>
      </c>
      <c r="J192" s="138"/>
      <c r="K192" s="139"/>
      <c r="L192" s="135" t="n">
        <v>154</v>
      </c>
      <c r="M192" s="144" t="str">
        <f aca="false">IF(($Q$24*12-L192)&gt;=0,L192,"")</f>
        <v/>
      </c>
      <c r="N192" s="143" t="n">
        <f aca="false">IF(M192&lt;&gt;"",($Q$22*$Q$26/12)/(1-(1+($Q$26/12))^(-$Q$24*12)),0)</f>
        <v>0</v>
      </c>
      <c r="O192" s="145" t="str">
        <f aca="false">IF(M192&lt;&gt;"",R191*$Q$26/12,"")</f>
        <v/>
      </c>
      <c r="P192" s="145" t="str">
        <f aca="false">IF(M192&lt;&gt;"",N192-O192,"")</f>
        <v/>
      </c>
      <c r="Q192" s="145" t="str">
        <f aca="false">IF(M192&lt;&gt;"",P192+Q191,"")</f>
        <v/>
      </c>
      <c r="R192" s="145" t="str">
        <f aca="false">IF(M192&lt;&gt;"",$Q$22-Q192,"")</f>
        <v/>
      </c>
    </row>
    <row r="193" customFormat="false" ht="15" hidden="false" customHeight="true" outlineLevel="0" collapsed="false">
      <c r="A193" s="99"/>
      <c r="B193" s="134"/>
      <c r="C193" s="135" t="n">
        <v>155</v>
      </c>
      <c r="D193" s="144" t="str">
        <f aca="false">IF(($H$24*12-C193)&gt;=0,C193,"")</f>
        <v/>
      </c>
      <c r="E193" s="143" t="n">
        <f aca="false">IF(D193&lt;&gt;"",($H$22*$H$26/12)/(1-(1+($H$26/12))^(-$H$24*12)),0)</f>
        <v>0</v>
      </c>
      <c r="F193" s="145" t="str">
        <f aca="false">IF(D193&lt;&gt;"",I192*$H$26/12,"")</f>
        <v/>
      </c>
      <c r="G193" s="145" t="str">
        <f aca="false">IF(D193&lt;&gt;"",E193-F193,"")</f>
        <v/>
      </c>
      <c r="H193" s="145" t="str">
        <f aca="false">IF(D193&lt;&gt;"",G193+H192,"")</f>
        <v/>
      </c>
      <c r="I193" s="145" t="str">
        <f aca="false">IF(D193&lt;&gt;"",$H$22-H193,"")</f>
        <v/>
      </c>
      <c r="J193" s="138"/>
      <c r="K193" s="139"/>
      <c r="L193" s="135" t="n">
        <v>155</v>
      </c>
      <c r="M193" s="144" t="str">
        <f aca="false">IF(($Q$24*12-L193)&gt;=0,L193,"")</f>
        <v/>
      </c>
      <c r="N193" s="143" t="n">
        <f aca="false">IF(M193&lt;&gt;"",($Q$22*$Q$26/12)/(1-(1+($Q$26/12))^(-$Q$24*12)),0)</f>
        <v>0</v>
      </c>
      <c r="O193" s="145" t="str">
        <f aca="false">IF(M193&lt;&gt;"",R192*$Q$26/12,"")</f>
        <v/>
      </c>
      <c r="P193" s="145" t="str">
        <f aca="false">IF(M193&lt;&gt;"",N193-O193,"")</f>
        <v/>
      </c>
      <c r="Q193" s="145" t="str">
        <f aca="false">IF(M193&lt;&gt;"",P193+Q192,"")</f>
        <v/>
      </c>
      <c r="R193" s="145" t="str">
        <f aca="false">IF(M193&lt;&gt;"",$Q$22-Q193,"")</f>
        <v/>
      </c>
    </row>
    <row r="194" customFormat="false" ht="15" hidden="false" customHeight="true" outlineLevel="0" collapsed="false">
      <c r="A194" s="99"/>
      <c r="B194" s="134"/>
      <c r="C194" s="135" t="n">
        <v>156</v>
      </c>
      <c r="D194" s="144" t="str">
        <f aca="false">IF(($H$24*12-C194)&gt;=0,C194,"")</f>
        <v/>
      </c>
      <c r="E194" s="143" t="n">
        <f aca="false">IF(D194&lt;&gt;"",($H$22*$H$26/12)/(1-(1+($H$26/12))^(-$H$24*12)),0)</f>
        <v>0</v>
      </c>
      <c r="F194" s="145" t="str">
        <f aca="false">IF(D194&lt;&gt;"",I193*$H$26/12,"")</f>
        <v/>
      </c>
      <c r="G194" s="145" t="str">
        <f aca="false">IF(D194&lt;&gt;"",E194-F194,"")</f>
        <v/>
      </c>
      <c r="H194" s="145" t="str">
        <f aca="false">IF(D194&lt;&gt;"",G194+H193,"")</f>
        <v/>
      </c>
      <c r="I194" s="145" t="str">
        <f aca="false">IF(D194&lt;&gt;"",$H$22-H194,"")</f>
        <v/>
      </c>
      <c r="J194" s="138"/>
      <c r="K194" s="139"/>
      <c r="L194" s="135" t="n">
        <v>156</v>
      </c>
      <c r="M194" s="144" t="str">
        <f aca="false">IF(($Q$24*12-L194)&gt;=0,L194,"")</f>
        <v/>
      </c>
      <c r="N194" s="143" t="n">
        <f aca="false">IF(M194&lt;&gt;"",($Q$22*$Q$26/12)/(1-(1+($Q$26/12))^(-$Q$24*12)),0)</f>
        <v>0</v>
      </c>
      <c r="O194" s="145" t="str">
        <f aca="false">IF(M194&lt;&gt;"",R193*$Q$26/12,"")</f>
        <v/>
      </c>
      <c r="P194" s="145" t="str">
        <f aca="false">IF(M194&lt;&gt;"",N194-O194,"")</f>
        <v/>
      </c>
      <c r="Q194" s="145" t="str">
        <f aca="false">IF(M194&lt;&gt;"",P194+Q193,"")</f>
        <v/>
      </c>
      <c r="R194" s="145" t="str">
        <f aca="false">IF(M194&lt;&gt;"",$Q$22-Q194,"")</f>
        <v/>
      </c>
    </row>
    <row r="195" customFormat="false" ht="15" hidden="false" customHeight="true" outlineLevel="0" collapsed="false">
      <c r="A195" s="99"/>
      <c r="B195" s="134"/>
      <c r="C195" s="135" t="n">
        <v>157</v>
      </c>
      <c r="D195" s="144" t="str">
        <f aca="false">IF(($H$24*12-C195)&gt;=0,C195,"")</f>
        <v/>
      </c>
      <c r="E195" s="143" t="n">
        <f aca="false">IF(D195&lt;&gt;"",($H$22*$H$26/12)/(1-(1+($H$26/12))^(-$H$24*12)),0)</f>
        <v>0</v>
      </c>
      <c r="F195" s="145" t="str">
        <f aca="false">IF(D195&lt;&gt;"",I194*$H$26/12,"")</f>
        <v/>
      </c>
      <c r="G195" s="145" t="str">
        <f aca="false">IF(D195&lt;&gt;"",E195-F195,"")</f>
        <v/>
      </c>
      <c r="H195" s="145" t="str">
        <f aca="false">IF(D195&lt;&gt;"",G195+H194,"")</f>
        <v/>
      </c>
      <c r="I195" s="145" t="str">
        <f aca="false">IF(D195&lt;&gt;"",$H$22-H195,"")</f>
        <v/>
      </c>
      <c r="J195" s="138"/>
      <c r="K195" s="139"/>
      <c r="L195" s="135" t="n">
        <v>157</v>
      </c>
      <c r="M195" s="144" t="str">
        <f aca="false">IF(($Q$24*12-L195)&gt;=0,L195,"")</f>
        <v/>
      </c>
      <c r="N195" s="143" t="n">
        <f aca="false">IF(M195&lt;&gt;"",($Q$22*$Q$26/12)/(1-(1+($Q$26/12))^(-$Q$24*12)),0)</f>
        <v>0</v>
      </c>
      <c r="O195" s="145" t="str">
        <f aca="false">IF(M195&lt;&gt;"",R194*$Q$26/12,"")</f>
        <v/>
      </c>
      <c r="P195" s="145" t="str">
        <f aca="false">IF(M195&lt;&gt;"",N195-O195,"")</f>
        <v/>
      </c>
      <c r="Q195" s="145" t="str">
        <f aca="false">IF(M195&lt;&gt;"",P195+Q194,"")</f>
        <v/>
      </c>
      <c r="R195" s="145" t="str">
        <f aca="false">IF(M195&lt;&gt;"",$Q$22-Q195,"")</f>
        <v/>
      </c>
    </row>
    <row r="196" customFormat="false" ht="15" hidden="false" customHeight="true" outlineLevel="0" collapsed="false">
      <c r="A196" s="99"/>
      <c r="B196" s="134"/>
      <c r="C196" s="135" t="n">
        <v>158</v>
      </c>
      <c r="D196" s="144" t="str">
        <f aca="false">IF(($H$24*12-C196)&gt;=0,C196,"")</f>
        <v/>
      </c>
      <c r="E196" s="143" t="n">
        <f aca="false">IF(D196&lt;&gt;"",($H$22*$H$26/12)/(1-(1+($H$26/12))^(-$H$24*12)),0)</f>
        <v>0</v>
      </c>
      <c r="F196" s="145" t="str">
        <f aca="false">IF(D196&lt;&gt;"",I195*$H$26/12,"")</f>
        <v/>
      </c>
      <c r="G196" s="145" t="str">
        <f aca="false">IF(D196&lt;&gt;"",E196-F196,"")</f>
        <v/>
      </c>
      <c r="H196" s="145" t="str">
        <f aca="false">IF(D196&lt;&gt;"",G196+H195,"")</f>
        <v/>
      </c>
      <c r="I196" s="145" t="str">
        <f aca="false">IF(D196&lt;&gt;"",$H$22-H196,"")</f>
        <v/>
      </c>
      <c r="J196" s="138"/>
      <c r="K196" s="139"/>
      <c r="L196" s="135" t="n">
        <v>158</v>
      </c>
      <c r="M196" s="144" t="str">
        <f aca="false">IF(($Q$24*12-L196)&gt;=0,L196,"")</f>
        <v/>
      </c>
      <c r="N196" s="143" t="n">
        <f aca="false">IF(M196&lt;&gt;"",($Q$22*$Q$26/12)/(1-(1+($Q$26/12))^(-$Q$24*12)),0)</f>
        <v>0</v>
      </c>
      <c r="O196" s="145" t="str">
        <f aca="false">IF(M196&lt;&gt;"",R195*$Q$26/12,"")</f>
        <v/>
      </c>
      <c r="P196" s="145" t="str">
        <f aca="false">IF(M196&lt;&gt;"",N196-O196,"")</f>
        <v/>
      </c>
      <c r="Q196" s="145" t="str">
        <f aca="false">IF(M196&lt;&gt;"",P196+Q195,"")</f>
        <v/>
      </c>
      <c r="R196" s="145" t="str">
        <f aca="false">IF(M196&lt;&gt;"",$Q$22-Q196,"")</f>
        <v/>
      </c>
    </row>
    <row r="197" customFormat="false" ht="15" hidden="false" customHeight="true" outlineLevel="0" collapsed="false">
      <c r="A197" s="99"/>
      <c r="B197" s="134"/>
      <c r="C197" s="135" t="n">
        <v>159</v>
      </c>
      <c r="D197" s="144" t="str">
        <f aca="false">IF(($H$24*12-C197)&gt;=0,C197,"")</f>
        <v/>
      </c>
      <c r="E197" s="143" t="n">
        <f aca="false">IF(D197&lt;&gt;"",($H$22*$H$26/12)/(1-(1+($H$26/12))^(-$H$24*12)),0)</f>
        <v>0</v>
      </c>
      <c r="F197" s="145" t="str">
        <f aca="false">IF(D197&lt;&gt;"",I196*$H$26/12,"")</f>
        <v/>
      </c>
      <c r="G197" s="145" t="str">
        <f aca="false">IF(D197&lt;&gt;"",E197-F197,"")</f>
        <v/>
      </c>
      <c r="H197" s="145" t="str">
        <f aca="false">IF(D197&lt;&gt;"",G197+H196,"")</f>
        <v/>
      </c>
      <c r="I197" s="145" t="str">
        <f aca="false">IF(D197&lt;&gt;"",$H$22-H197,"")</f>
        <v/>
      </c>
      <c r="J197" s="138"/>
      <c r="K197" s="139"/>
      <c r="L197" s="135" t="n">
        <v>159</v>
      </c>
      <c r="M197" s="144" t="str">
        <f aca="false">IF(($Q$24*12-L197)&gt;=0,L197,"")</f>
        <v/>
      </c>
      <c r="N197" s="143" t="n">
        <f aca="false">IF(M197&lt;&gt;"",($Q$22*$Q$26/12)/(1-(1+($Q$26/12))^(-$Q$24*12)),0)</f>
        <v>0</v>
      </c>
      <c r="O197" s="145" t="str">
        <f aca="false">IF(M197&lt;&gt;"",R196*$Q$26/12,"")</f>
        <v/>
      </c>
      <c r="P197" s="145" t="str">
        <f aca="false">IF(M197&lt;&gt;"",N197-O197,"")</f>
        <v/>
      </c>
      <c r="Q197" s="145" t="str">
        <f aca="false">IF(M197&lt;&gt;"",P197+Q196,"")</f>
        <v/>
      </c>
      <c r="R197" s="145" t="str">
        <f aca="false">IF(M197&lt;&gt;"",$Q$22-Q197,"")</f>
        <v/>
      </c>
    </row>
    <row r="198" customFormat="false" ht="15" hidden="false" customHeight="true" outlineLevel="0" collapsed="false">
      <c r="A198" s="99"/>
      <c r="B198" s="134"/>
      <c r="C198" s="135" t="n">
        <v>160</v>
      </c>
      <c r="D198" s="144" t="str">
        <f aca="false">IF(($H$24*12-C198)&gt;=0,C198,"")</f>
        <v/>
      </c>
      <c r="E198" s="143" t="n">
        <f aca="false">IF(D198&lt;&gt;"",($H$22*$H$26/12)/(1-(1+($H$26/12))^(-$H$24*12)),0)</f>
        <v>0</v>
      </c>
      <c r="F198" s="145" t="str">
        <f aca="false">IF(D198&lt;&gt;"",I197*$H$26/12,"")</f>
        <v/>
      </c>
      <c r="G198" s="145" t="str">
        <f aca="false">IF(D198&lt;&gt;"",E198-F198,"")</f>
        <v/>
      </c>
      <c r="H198" s="145" t="str">
        <f aca="false">IF(D198&lt;&gt;"",G198+H197,"")</f>
        <v/>
      </c>
      <c r="I198" s="145" t="str">
        <f aca="false">IF(D198&lt;&gt;"",$H$22-H198,"")</f>
        <v/>
      </c>
      <c r="J198" s="138"/>
      <c r="K198" s="139"/>
      <c r="L198" s="135" t="n">
        <v>160</v>
      </c>
      <c r="M198" s="144" t="str">
        <f aca="false">IF(($Q$24*12-L198)&gt;=0,L198,"")</f>
        <v/>
      </c>
      <c r="N198" s="143" t="n">
        <f aca="false">IF(M198&lt;&gt;"",($Q$22*$Q$26/12)/(1-(1+($Q$26/12))^(-$Q$24*12)),0)</f>
        <v>0</v>
      </c>
      <c r="O198" s="145" t="str">
        <f aca="false">IF(M198&lt;&gt;"",R197*$Q$26/12,"")</f>
        <v/>
      </c>
      <c r="P198" s="145" t="str">
        <f aca="false">IF(M198&lt;&gt;"",N198-O198,"")</f>
        <v/>
      </c>
      <c r="Q198" s="145" t="str">
        <f aca="false">IF(M198&lt;&gt;"",P198+Q197,"")</f>
        <v/>
      </c>
      <c r="R198" s="145" t="str">
        <f aca="false">IF(M198&lt;&gt;"",$Q$22-Q198,"")</f>
        <v/>
      </c>
    </row>
    <row r="199" customFormat="false" ht="15" hidden="false" customHeight="true" outlineLevel="0" collapsed="false">
      <c r="A199" s="99"/>
      <c r="B199" s="134"/>
      <c r="C199" s="135" t="n">
        <v>161</v>
      </c>
      <c r="D199" s="144" t="str">
        <f aca="false">IF(($H$24*12-C199)&gt;=0,C199,"")</f>
        <v/>
      </c>
      <c r="E199" s="143" t="n">
        <f aca="false">IF(D199&lt;&gt;"",($H$22*$H$26/12)/(1-(1+($H$26/12))^(-$H$24*12)),0)</f>
        <v>0</v>
      </c>
      <c r="F199" s="145" t="str">
        <f aca="false">IF(D199&lt;&gt;"",I198*$H$26/12,"")</f>
        <v/>
      </c>
      <c r="G199" s="145" t="str">
        <f aca="false">IF(D199&lt;&gt;"",E199-F199,"")</f>
        <v/>
      </c>
      <c r="H199" s="145" t="str">
        <f aca="false">IF(D199&lt;&gt;"",G199+H198,"")</f>
        <v/>
      </c>
      <c r="I199" s="145" t="str">
        <f aca="false">IF(D199&lt;&gt;"",$H$22-H199,"")</f>
        <v/>
      </c>
      <c r="J199" s="138"/>
      <c r="K199" s="139"/>
      <c r="L199" s="135" t="n">
        <v>161</v>
      </c>
      <c r="M199" s="144" t="str">
        <f aca="false">IF(($Q$24*12-L199)&gt;=0,L199,"")</f>
        <v/>
      </c>
      <c r="N199" s="143" t="n">
        <f aca="false">IF(M199&lt;&gt;"",($Q$22*$Q$26/12)/(1-(1+($Q$26/12))^(-$Q$24*12)),0)</f>
        <v>0</v>
      </c>
      <c r="O199" s="145" t="str">
        <f aca="false">IF(M199&lt;&gt;"",R198*$Q$26/12,"")</f>
        <v/>
      </c>
      <c r="P199" s="145" t="str">
        <f aca="false">IF(M199&lt;&gt;"",N199-O199,"")</f>
        <v/>
      </c>
      <c r="Q199" s="145" t="str">
        <f aca="false">IF(M199&lt;&gt;"",P199+Q198,"")</f>
        <v/>
      </c>
      <c r="R199" s="145" t="str">
        <f aca="false">IF(M199&lt;&gt;"",$Q$22-Q199,"")</f>
        <v/>
      </c>
    </row>
    <row r="200" customFormat="false" ht="15" hidden="false" customHeight="true" outlineLevel="0" collapsed="false">
      <c r="A200" s="99"/>
      <c r="B200" s="134"/>
      <c r="C200" s="135" t="n">
        <v>162</v>
      </c>
      <c r="D200" s="144" t="str">
        <f aca="false">IF(($H$24*12-C200)&gt;=0,C200,"")</f>
        <v/>
      </c>
      <c r="E200" s="143" t="n">
        <f aca="false">IF(D200&lt;&gt;"",($H$22*$H$26/12)/(1-(1+($H$26/12))^(-$H$24*12)),0)</f>
        <v>0</v>
      </c>
      <c r="F200" s="145" t="str">
        <f aca="false">IF(D200&lt;&gt;"",I199*$H$26/12,"")</f>
        <v/>
      </c>
      <c r="G200" s="145" t="str">
        <f aca="false">IF(D200&lt;&gt;"",E200-F200,"")</f>
        <v/>
      </c>
      <c r="H200" s="145" t="str">
        <f aca="false">IF(D200&lt;&gt;"",G200+H199,"")</f>
        <v/>
      </c>
      <c r="I200" s="145" t="str">
        <f aca="false">IF(D200&lt;&gt;"",$H$22-H200,"")</f>
        <v/>
      </c>
      <c r="J200" s="138"/>
      <c r="K200" s="139"/>
      <c r="L200" s="135" t="n">
        <v>162</v>
      </c>
      <c r="M200" s="144" t="str">
        <f aca="false">IF(($Q$24*12-L200)&gt;=0,L200,"")</f>
        <v/>
      </c>
      <c r="N200" s="143" t="n">
        <f aca="false">IF(M200&lt;&gt;"",($Q$22*$Q$26/12)/(1-(1+($Q$26/12))^(-$Q$24*12)),0)</f>
        <v>0</v>
      </c>
      <c r="O200" s="145" t="str">
        <f aca="false">IF(M200&lt;&gt;"",R199*$Q$26/12,"")</f>
        <v/>
      </c>
      <c r="P200" s="145" t="str">
        <f aca="false">IF(M200&lt;&gt;"",N200-O200,"")</f>
        <v/>
      </c>
      <c r="Q200" s="145" t="str">
        <f aca="false">IF(M200&lt;&gt;"",P200+Q199,"")</f>
        <v/>
      </c>
      <c r="R200" s="145" t="str">
        <f aca="false">IF(M200&lt;&gt;"",$Q$22-Q200,"")</f>
        <v/>
      </c>
    </row>
    <row r="201" customFormat="false" ht="15" hidden="false" customHeight="true" outlineLevel="0" collapsed="false">
      <c r="A201" s="99"/>
      <c r="B201" s="134"/>
      <c r="C201" s="135" t="n">
        <v>163</v>
      </c>
      <c r="D201" s="144" t="str">
        <f aca="false">IF(($H$24*12-C201)&gt;=0,C201,"")</f>
        <v/>
      </c>
      <c r="E201" s="143" t="n">
        <f aca="false">IF(D201&lt;&gt;"",($H$22*$H$26/12)/(1-(1+($H$26/12))^(-$H$24*12)),0)</f>
        <v>0</v>
      </c>
      <c r="F201" s="145" t="str">
        <f aca="false">IF(D201&lt;&gt;"",I200*$H$26/12,"")</f>
        <v/>
      </c>
      <c r="G201" s="145" t="str">
        <f aca="false">IF(D201&lt;&gt;"",E201-F201,"")</f>
        <v/>
      </c>
      <c r="H201" s="145" t="str">
        <f aca="false">IF(D201&lt;&gt;"",G201+H200,"")</f>
        <v/>
      </c>
      <c r="I201" s="145" t="str">
        <f aca="false">IF(D201&lt;&gt;"",$H$22-H201,"")</f>
        <v/>
      </c>
      <c r="J201" s="138"/>
      <c r="K201" s="139"/>
      <c r="L201" s="135" t="n">
        <v>163</v>
      </c>
      <c r="M201" s="144" t="str">
        <f aca="false">IF(($Q$24*12-L201)&gt;=0,L201,"")</f>
        <v/>
      </c>
      <c r="N201" s="143" t="n">
        <f aca="false">IF(M201&lt;&gt;"",($Q$22*$Q$26/12)/(1-(1+($Q$26/12))^(-$Q$24*12)),0)</f>
        <v>0</v>
      </c>
      <c r="O201" s="145" t="str">
        <f aca="false">IF(M201&lt;&gt;"",R200*$Q$26/12,"")</f>
        <v/>
      </c>
      <c r="P201" s="145" t="str">
        <f aca="false">IF(M201&lt;&gt;"",N201-O201,"")</f>
        <v/>
      </c>
      <c r="Q201" s="145" t="str">
        <f aca="false">IF(M201&lt;&gt;"",P201+Q200,"")</f>
        <v/>
      </c>
      <c r="R201" s="145" t="str">
        <f aca="false">IF(M201&lt;&gt;"",$Q$22-Q201,"")</f>
        <v/>
      </c>
    </row>
    <row r="202" customFormat="false" ht="15" hidden="false" customHeight="true" outlineLevel="0" collapsed="false">
      <c r="A202" s="99"/>
      <c r="B202" s="134"/>
      <c r="C202" s="135" t="n">
        <v>164</v>
      </c>
      <c r="D202" s="144" t="str">
        <f aca="false">IF(($H$24*12-C202)&gt;=0,C202,"")</f>
        <v/>
      </c>
      <c r="E202" s="143" t="n">
        <f aca="false">IF(D202&lt;&gt;"",($H$22*$H$26/12)/(1-(1+($H$26/12))^(-$H$24*12)),0)</f>
        <v>0</v>
      </c>
      <c r="F202" s="145" t="str">
        <f aca="false">IF(D202&lt;&gt;"",I201*$H$26/12,"")</f>
        <v/>
      </c>
      <c r="G202" s="145" t="str">
        <f aca="false">IF(D202&lt;&gt;"",E202-F202,"")</f>
        <v/>
      </c>
      <c r="H202" s="145" t="str">
        <f aca="false">IF(D202&lt;&gt;"",G202+H201,"")</f>
        <v/>
      </c>
      <c r="I202" s="145" t="str">
        <f aca="false">IF(D202&lt;&gt;"",$H$22-H202,"")</f>
        <v/>
      </c>
      <c r="J202" s="138"/>
      <c r="K202" s="139"/>
      <c r="L202" s="135" t="n">
        <v>164</v>
      </c>
      <c r="M202" s="144" t="str">
        <f aca="false">IF(($Q$24*12-L202)&gt;=0,L202,"")</f>
        <v/>
      </c>
      <c r="N202" s="143" t="n">
        <f aca="false">IF(M202&lt;&gt;"",($Q$22*$Q$26/12)/(1-(1+($Q$26/12))^(-$Q$24*12)),0)</f>
        <v>0</v>
      </c>
      <c r="O202" s="145" t="str">
        <f aca="false">IF(M202&lt;&gt;"",R201*$Q$26/12,"")</f>
        <v/>
      </c>
      <c r="P202" s="145" t="str">
        <f aca="false">IF(M202&lt;&gt;"",N202-O202,"")</f>
        <v/>
      </c>
      <c r="Q202" s="145" t="str">
        <f aca="false">IF(M202&lt;&gt;"",P202+Q201,"")</f>
        <v/>
      </c>
      <c r="R202" s="145" t="str">
        <f aca="false">IF(M202&lt;&gt;"",$Q$22-Q202,"")</f>
        <v/>
      </c>
    </row>
    <row r="203" customFormat="false" ht="15" hidden="false" customHeight="true" outlineLevel="0" collapsed="false">
      <c r="A203" s="99"/>
      <c r="B203" s="134"/>
      <c r="C203" s="135" t="n">
        <v>165</v>
      </c>
      <c r="D203" s="144" t="str">
        <f aca="false">IF(($H$24*12-C203)&gt;=0,C203,"")</f>
        <v/>
      </c>
      <c r="E203" s="143" t="n">
        <f aca="false">IF(D203&lt;&gt;"",($H$22*$H$26/12)/(1-(1+($H$26/12))^(-$H$24*12)),0)</f>
        <v>0</v>
      </c>
      <c r="F203" s="145" t="str">
        <f aca="false">IF(D203&lt;&gt;"",I202*$H$26/12,"")</f>
        <v/>
      </c>
      <c r="G203" s="145" t="str">
        <f aca="false">IF(D203&lt;&gt;"",E203-F203,"")</f>
        <v/>
      </c>
      <c r="H203" s="145" t="str">
        <f aca="false">IF(D203&lt;&gt;"",G203+H202,"")</f>
        <v/>
      </c>
      <c r="I203" s="145" t="str">
        <f aca="false">IF(D203&lt;&gt;"",$H$22-H203,"")</f>
        <v/>
      </c>
      <c r="J203" s="138"/>
      <c r="K203" s="139"/>
      <c r="L203" s="135" t="n">
        <v>165</v>
      </c>
      <c r="M203" s="144" t="str">
        <f aca="false">IF(($Q$24*12-L203)&gt;=0,L203,"")</f>
        <v/>
      </c>
      <c r="N203" s="143" t="n">
        <f aca="false">IF(M203&lt;&gt;"",($Q$22*$Q$26/12)/(1-(1+($Q$26/12))^(-$Q$24*12)),0)</f>
        <v>0</v>
      </c>
      <c r="O203" s="145" t="str">
        <f aca="false">IF(M203&lt;&gt;"",R202*$Q$26/12,"")</f>
        <v/>
      </c>
      <c r="P203" s="145" t="str">
        <f aca="false">IF(M203&lt;&gt;"",N203-O203,"")</f>
        <v/>
      </c>
      <c r="Q203" s="145" t="str">
        <f aca="false">IF(M203&lt;&gt;"",P203+Q202,"")</f>
        <v/>
      </c>
      <c r="R203" s="145" t="str">
        <f aca="false">IF(M203&lt;&gt;"",$Q$22-Q203,"")</f>
        <v/>
      </c>
    </row>
    <row r="204" customFormat="false" ht="15" hidden="false" customHeight="true" outlineLevel="0" collapsed="false">
      <c r="A204" s="99"/>
      <c r="B204" s="134"/>
      <c r="C204" s="135" t="n">
        <v>166</v>
      </c>
      <c r="D204" s="144" t="str">
        <f aca="false">IF(($H$24*12-C204)&gt;=0,C204,"")</f>
        <v/>
      </c>
      <c r="E204" s="143" t="n">
        <f aca="false">IF(D204&lt;&gt;"",($H$22*$H$26/12)/(1-(1+($H$26/12))^(-$H$24*12)),0)</f>
        <v>0</v>
      </c>
      <c r="F204" s="145" t="str">
        <f aca="false">IF(D204&lt;&gt;"",I203*$H$26/12,"")</f>
        <v/>
      </c>
      <c r="G204" s="145" t="str">
        <f aca="false">IF(D204&lt;&gt;"",E204-F204,"")</f>
        <v/>
      </c>
      <c r="H204" s="145" t="str">
        <f aca="false">IF(D204&lt;&gt;"",G204+H203,"")</f>
        <v/>
      </c>
      <c r="I204" s="145" t="str">
        <f aca="false">IF(D204&lt;&gt;"",$H$22-H204,"")</f>
        <v/>
      </c>
      <c r="J204" s="138"/>
      <c r="K204" s="139"/>
      <c r="L204" s="135" t="n">
        <v>166</v>
      </c>
      <c r="M204" s="144" t="str">
        <f aca="false">IF(($Q$24*12-L204)&gt;=0,L204,"")</f>
        <v/>
      </c>
      <c r="N204" s="143" t="n">
        <f aca="false">IF(M204&lt;&gt;"",($Q$22*$Q$26/12)/(1-(1+($Q$26/12))^(-$Q$24*12)),0)</f>
        <v>0</v>
      </c>
      <c r="O204" s="145" t="str">
        <f aca="false">IF(M204&lt;&gt;"",R203*$Q$26/12,"")</f>
        <v/>
      </c>
      <c r="P204" s="145" t="str">
        <f aca="false">IF(M204&lt;&gt;"",N204-O204,"")</f>
        <v/>
      </c>
      <c r="Q204" s="145" t="str">
        <f aca="false">IF(M204&lt;&gt;"",P204+Q203,"")</f>
        <v/>
      </c>
      <c r="R204" s="145" t="str">
        <f aca="false">IF(M204&lt;&gt;"",$Q$22-Q204,"")</f>
        <v/>
      </c>
    </row>
    <row r="205" customFormat="false" ht="15" hidden="false" customHeight="true" outlineLevel="0" collapsed="false">
      <c r="A205" s="99"/>
      <c r="B205" s="134"/>
      <c r="C205" s="135" t="n">
        <v>167</v>
      </c>
      <c r="D205" s="144" t="str">
        <f aca="false">IF(($H$24*12-C205)&gt;=0,C205,"")</f>
        <v/>
      </c>
      <c r="E205" s="143" t="n">
        <f aca="false">IF(D205&lt;&gt;"",($H$22*$H$26/12)/(1-(1+($H$26/12))^(-$H$24*12)),0)</f>
        <v>0</v>
      </c>
      <c r="F205" s="145" t="str">
        <f aca="false">IF(D205&lt;&gt;"",I204*$H$26/12,"")</f>
        <v/>
      </c>
      <c r="G205" s="145" t="str">
        <f aca="false">IF(D205&lt;&gt;"",E205-F205,"")</f>
        <v/>
      </c>
      <c r="H205" s="145" t="str">
        <f aca="false">IF(D205&lt;&gt;"",G205+H204,"")</f>
        <v/>
      </c>
      <c r="I205" s="145" t="str">
        <f aca="false">IF(D205&lt;&gt;"",$H$22-H205,"")</f>
        <v/>
      </c>
      <c r="J205" s="138"/>
      <c r="K205" s="139"/>
      <c r="L205" s="135" t="n">
        <v>167</v>
      </c>
      <c r="M205" s="144" t="str">
        <f aca="false">IF(($Q$24*12-L205)&gt;=0,L205,"")</f>
        <v/>
      </c>
      <c r="N205" s="143" t="n">
        <f aca="false">IF(M205&lt;&gt;"",($Q$22*$Q$26/12)/(1-(1+($Q$26/12))^(-$Q$24*12)),0)</f>
        <v>0</v>
      </c>
      <c r="O205" s="145" t="str">
        <f aca="false">IF(M205&lt;&gt;"",R204*$Q$26/12,"")</f>
        <v/>
      </c>
      <c r="P205" s="145" t="str">
        <f aca="false">IF(M205&lt;&gt;"",N205-O205,"")</f>
        <v/>
      </c>
      <c r="Q205" s="145" t="str">
        <f aca="false">IF(M205&lt;&gt;"",P205+Q204,"")</f>
        <v/>
      </c>
      <c r="R205" s="145" t="str">
        <f aca="false">IF(M205&lt;&gt;"",$Q$22-Q205,"")</f>
        <v/>
      </c>
    </row>
    <row r="206" customFormat="false" ht="15" hidden="false" customHeight="true" outlineLevel="0" collapsed="false">
      <c r="A206" s="99"/>
      <c r="B206" s="134"/>
      <c r="C206" s="135" t="n">
        <v>168</v>
      </c>
      <c r="D206" s="144" t="str">
        <f aca="false">IF(($H$24*12-C206)&gt;=0,C206,"")</f>
        <v/>
      </c>
      <c r="E206" s="143" t="n">
        <f aca="false">IF(D206&lt;&gt;"",($H$22*$H$26/12)/(1-(1+($H$26/12))^(-$H$24*12)),0)</f>
        <v>0</v>
      </c>
      <c r="F206" s="145" t="str">
        <f aca="false">IF(D206&lt;&gt;"",I205*$H$26/12,"")</f>
        <v/>
      </c>
      <c r="G206" s="145" t="str">
        <f aca="false">IF(D206&lt;&gt;"",E206-F206,"")</f>
        <v/>
      </c>
      <c r="H206" s="145" t="str">
        <f aca="false">IF(D206&lt;&gt;"",G206+H205,"")</f>
        <v/>
      </c>
      <c r="I206" s="145" t="str">
        <f aca="false">IF(D206&lt;&gt;"",$H$22-H206,"")</f>
        <v/>
      </c>
      <c r="J206" s="138"/>
      <c r="K206" s="139"/>
      <c r="L206" s="135" t="n">
        <v>168</v>
      </c>
      <c r="M206" s="144" t="str">
        <f aca="false">IF(($Q$24*12-L206)&gt;=0,L206,"")</f>
        <v/>
      </c>
      <c r="N206" s="143" t="n">
        <f aca="false">IF(M206&lt;&gt;"",($Q$22*$Q$26/12)/(1-(1+($Q$26/12))^(-$Q$24*12)),0)</f>
        <v>0</v>
      </c>
      <c r="O206" s="145" t="str">
        <f aca="false">IF(M206&lt;&gt;"",R205*$Q$26/12,"")</f>
        <v/>
      </c>
      <c r="P206" s="145" t="str">
        <f aca="false">IF(M206&lt;&gt;"",N206-O206,"")</f>
        <v/>
      </c>
      <c r="Q206" s="145" t="str">
        <f aca="false">IF(M206&lt;&gt;"",P206+Q205,"")</f>
        <v/>
      </c>
      <c r="R206" s="145" t="str">
        <f aca="false">IF(M206&lt;&gt;"",$Q$22-Q206,"")</f>
        <v/>
      </c>
    </row>
    <row r="207" customFormat="false" ht="15" hidden="false" customHeight="true" outlineLevel="0" collapsed="false">
      <c r="A207" s="99"/>
      <c r="B207" s="134"/>
      <c r="C207" s="135" t="n">
        <v>169</v>
      </c>
      <c r="D207" s="144" t="str">
        <f aca="false">IF(($H$24*12-C207)&gt;=0,C207,"")</f>
        <v/>
      </c>
      <c r="E207" s="143" t="n">
        <f aca="false">IF(D207&lt;&gt;"",($H$22*$H$26/12)/(1-(1+($H$26/12))^(-$H$24*12)),0)</f>
        <v>0</v>
      </c>
      <c r="F207" s="145" t="str">
        <f aca="false">IF(D207&lt;&gt;"",I206*$H$26/12,"")</f>
        <v/>
      </c>
      <c r="G207" s="145" t="str">
        <f aca="false">IF(D207&lt;&gt;"",E207-F207,"")</f>
        <v/>
      </c>
      <c r="H207" s="145" t="str">
        <f aca="false">IF(D207&lt;&gt;"",G207+H206,"")</f>
        <v/>
      </c>
      <c r="I207" s="145" t="str">
        <f aca="false">IF(D207&lt;&gt;"",$H$22-H207,"")</f>
        <v/>
      </c>
      <c r="J207" s="138"/>
      <c r="K207" s="139"/>
      <c r="L207" s="135" t="n">
        <v>169</v>
      </c>
      <c r="M207" s="144" t="str">
        <f aca="false">IF(($Q$24*12-L207)&gt;=0,L207,"")</f>
        <v/>
      </c>
      <c r="N207" s="143" t="n">
        <f aca="false">IF(M207&lt;&gt;"",($Q$22*$Q$26/12)/(1-(1+($Q$26/12))^(-$Q$24*12)),0)</f>
        <v>0</v>
      </c>
      <c r="O207" s="145" t="str">
        <f aca="false">IF(M207&lt;&gt;"",R206*$Q$26/12,"")</f>
        <v/>
      </c>
      <c r="P207" s="145" t="str">
        <f aca="false">IF(M207&lt;&gt;"",N207-O207,"")</f>
        <v/>
      </c>
      <c r="Q207" s="145" t="str">
        <f aca="false">IF(M207&lt;&gt;"",P207+Q206,"")</f>
        <v/>
      </c>
      <c r="R207" s="145" t="str">
        <f aca="false">IF(M207&lt;&gt;"",$Q$22-Q207,"")</f>
        <v/>
      </c>
    </row>
    <row r="208" customFormat="false" ht="15" hidden="false" customHeight="true" outlineLevel="0" collapsed="false">
      <c r="A208" s="99"/>
      <c r="B208" s="134"/>
      <c r="C208" s="135" t="n">
        <v>170</v>
      </c>
      <c r="D208" s="144" t="str">
        <f aca="false">IF(($H$24*12-C208)&gt;=0,C208,"")</f>
        <v/>
      </c>
      <c r="E208" s="143" t="n">
        <f aca="false">IF(D208&lt;&gt;"",($H$22*$H$26/12)/(1-(1+($H$26/12))^(-$H$24*12)),0)</f>
        <v>0</v>
      </c>
      <c r="F208" s="145" t="str">
        <f aca="false">IF(D208&lt;&gt;"",I207*$H$26/12,"")</f>
        <v/>
      </c>
      <c r="G208" s="145" t="str">
        <f aca="false">IF(D208&lt;&gt;"",E208-F208,"")</f>
        <v/>
      </c>
      <c r="H208" s="145" t="str">
        <f aca="false">IF(D208&lt;&gt;"",G208+H207,"")</f>
        <v/>
      </c>
      <c r="I208" s="145" t="str">
        <f aca="false">IF(D208&lt;&gt;"",$H$22-H208,"")</f>
        <v/>
      </c>
      <c r="J208" s="138"/>
      <c r="K208" s="139"/>
      <c r="L208" s="135" t="n">
        <v>170</v>
      </c>
      <c r="M208" s="144" t="str">
        <f aca="false">IF(($Q$24*12-L208)&gt;=0,L208,"")</f>
        <v/>
      </c>
      <c r="N208" s="143" t="n">
        <f aca="false">IF(M208&lt;&gt;"",($Q$22*$Q$26/12)/(1-(1+($Q$26/12))^(-$Q$24*12)),0)</f>
        <v>0</v>
      </c>
      <c r="O208" s="145" t="str">
        <f aca="false">IF(M208&lt;&gt;"",R207*$Q$26/12,"")</f>
        <v/>
      </c>
      <c r="P208" s="145" t="str">
        <f aca="false">IF(M208&lt;&gt;"",N208-O208,"")</f>
        <v/>
      </c>
      <c r="Q208" s="145" t="str">
        <f aca="false">IF(M208&lt;&gt;"",P208+Q207,"")</f>
        <v/>
      </c>
      <c r="R208" s="145" t="str">
        <f aca="false">IF(M208&lt;&gt;"",$Q$22-Q208,"")</f>
        <v/>
      </c>
    </row>
    <row r="209" customFormat="false" ht="15" hidden="false" customHeight="true" outlineLevel="0" collapsed="false">
      <c r="A209" s="99"/>
      <c r="B209" s="134"/>
      <c r="C209" s="135" t="n">
        <v>171</v>
      </c>
      <c r="D209" s="144" t="str">
        <f aca="false">IF(($H$24*12-C209)&gt;=0,C209,"")</f>
        <v/>
      </c>
      <c r="E209" s="143" t="n">
        <f aca="false">IF(D209&lt;&gt;"",($H$22*$H$26/12)/(1-(1+($H$26/12))^(-$H$24*12)),0)</f>
        <v>0</v>
      </c>
      <c r="F209" s="145" t="str">
        <f aca="false">IF(D209&lt;&gt;"",I208*$H$26/12,"")</f>
        <v/>
      </c>
      <c r="G209" s="145" t="str">
        <f aca="false">IF(D209&lt;&gt;"",E209-F209,"")</f>
        <v/>
      </c>
      <c r="H209" s="145" t="str">
        <f aca="false">IF(D209&lt;&gt;"",G209+H208,"")</f>
        <v/>
      </c>
      <c r="I209" s="145" t="str">
        <f aca="false">IF(D209&lt;&gt;"",$H$22-H209,"")</f>
        <v/>
      </c>
      <c r="J209" s="138"/>
      <c r="K209" s="139"/>
      <c r="L209" s="135" t="n">
        <v>171</v>
      </c>
      <c r="M209" s="144" t="str">
        <f aca="false">IF(($Q$24*12-L209)&gt;=0,L209,"")</f>
        <v/>
      </c>
      <c r="N209" s="143" t="n">
        <f aca="false">IF(M209&lt;&gt;"",($Q$22*$Q$26/12)/(1-(1+($Q$26/12))^(-$Q$24*12)),0)</f>
        <v>0</v>
      </c>
      <c r="O209" s="145" t="str">
        <f aca="false">IF(M209&lt;&gt;"",R208*$Q$26/12,"")</f>
        <v/>
      </c>
      <c r="P209" s="145" t="str">
        <f aca="false">IF(M209&lt;&gt;"",N209-O209,"")</f>
        <v/>
      </c>
      <c r="Q209" s="145" t="str">
        <f aca="false">IF(M209&lt;&gt;"",P209+Q208,"")</f>
        <v/>
      </c>
      <c r="R209" s="145" t="str">
        <f aca="false">IF(M209&lt;&gt;"",$Q$22-Q209,"")</f>
        <v/>
      </c>
    </row>
    <row r="210" customFormat="false" ht="15" hidden="false" customHeight="true" outlineLevel="0" collapsed="false">
      <c r="A210" s="99"/>
      <c r="B210" s="134"/>
      <c r="C210" s="135" t="n">
        <v>172</v>
      </c>
      <c r="D210" s="144" t="str">
        <f aca="false">IF(($H$24*12-C210)&gt;=0,C210,"")</f>
        <v/>
      </c>
      <c r="E210" s="143" t="n">
        <f aca="false">IF(D210&lt;&gt;"",($H$22*$H$26/12)/(1-(1+($H$26/12))^(-$H$24*12)),0)</f>
        <v>0</v>
      </c>
      <c r="F210" s="145" t="str">
        <f aca="false">IF(D210&lt;&gt;"",I209*$H$26/12,"")</f>
        <v/>
      </c>
      <c r="G210" s="145" t="str">
        <f aca="false">IF(D210&lt;&gt;"",E210-F210,"")</f>
        <v/>
      </c>
      <c r="H210" s="145" t="str">
        <f aca="false">IF(D210&lt;&gt;"",G210+H209,"")</f>
        <v/>
      </c>
      <c r="I210" s="145" t="str">
        <f aca="false">IF(D210&lt;&gt;"",$H$22-H210,"")</f>
        <v/>
      </c>
      <c r="J210" s="138"/>
      <c r="K210" s="139"/>
      <c r="L210" s="135" t="n">
        <v>172</v>
      </c>
      <c r="M210" s="144" t="str">
        <f aca="false">IF(($Q$24*12-L210)&gt;=0,L210,"")</f>
        <v/>
      </c>
      <c r="N210" s="143" t="n">
        <f aca="false">IF(M210&lt;&gt;"",($Q$22*$Q$26/12)/(1-(1+($Q$26/12))^(-$Q$24*12)),0)</f>
        <v>0</v>
      </c>
      <c r="O210" s="145" t="str">
        <f aca="false">IF(M210&lt;&gt;"",R209*$Q$26/12,"")</f>
        <v/>
      </c>
      <c r="P210" s="145" t="str">
        <f aca="false">IF(M210&lt;&gt;"",N210-O210,"")</f>
        <v/>
      </c>
      <c r="Q210" s="145" t="str">
        <f aca="false">IF(M210&lt;&gt;"",P210+Q209,"")</f>
        <v/>
      </c>
      <c r="R210" s="145" t="str">
        <f aca="false">IF(M210&lt;&gt;"",$Q$22-Q210,"")</f>
        <v/>
      </c>
    </row>
    <row r="211" customFormat="false" ht="15" hidden="false" customHeight="true" outlineLevel="0" collapsed="false">
      <c r="A211" s="99"/>
      <c r="B211" s="134"/>
      <c r="C211" s="135" t="n">
        <v>173</v>
      </c>
      <c r="D211" s="144" t="str">
        <f aca="false">IF(($H$24*12-C211)&gt;=0,C211,"")</f>
        <v/>
      </c>
      <c r="E211" s="143" t="n">
        <f aca="false">IF(D211&lt;&gt;"",($H$22*$H$26/12)/(1-(1+($H$26/12))^(-$H$24*12)),0)</f>
        <v>0</v>
      </c>
      <c r="F211" s="145" t="str">
        <f aca="false">IF(D211&lt;&gt;"",I210*$H$26/12,"")</f>
        <v/>
      </c>
      <c r="G211" s="145" t="str">
        <f aca="false">IF(D211&lt;&gt;"",E211-F211,"")</f>
        <v/>
      </c>
      <c r="H211" s="145" t="str">
        <f aca="false">IF(D211&lt;&gt;"",G211+H210,"")</f>
        <v/>
      </c>
      <c r="I211" s="145" t="str">
        <f aca="false">IF(D211&lt;&gt;"",$H$22-H211,"")</f>
        <v/>
      </c>
      <c r="J211" s="138"/>
      <c r="K211" s="139"/>
      <c r="L211" s="135" t="n">
        <v>173</v>
      </c>
      <c r="M211" s="144" t="str">
        <f aca="false">IF(($Q$24*12-L211)&gt;=0,L211,"")</f>
        <v/>
      </c>
      <c r="N211" s="143" t="n">
        <f aca="false">IF(M211&lt;&gt;"",($Q$22*$Q$26/12)/(1-(1+($Q$26/12))^(-$Q$24*12)),0)</f>
        <v>0</v>
      </c>
      <c r="O211" s="145" t="str">
        <f aca="false">IF(M211&lt;&gt;"",R210*$Q$26/12,"")</f>
        <v/>
      </c>
      <c r="P211" s="145" t="str">
        <f aca="false">IF(M211&lt;&gt;"",N211-O211,"")</f>
        <v/>
      </c>
      <c r="Q211" s="145" t="str">
        <f aca="false">IF(M211&lt;&gt;"",P211+Q210,"")</f>
        <v/>
      </c>
      <c r="R211" s="145" t="str">
        <f aca="false">IF(M211&lt;&gt;"",$Q$22-Q211,"")</f>
        <v/>
      </c>
    </row>
    <row r="212" customFormat="false" ht="15" hidden="false" customHeight="true" outlineLevel="0" collapsed="false">
      <c r="A212" s="99"/>
      <c r="B212" s="134"/>
      <c r="C212" s="135" t="n">
        <v>174</v>
      </c>
      <c r="D212" s="144" t="str">
        <f aca="false">IF(($H$24*12-C212)&gt;=0,C212,"")</f>
        <v/>
      </c>
      <c r="E212" s="143" t="n">
        <f aca="false">IF(D212&lt;&gt;"",($H$22*$H$26/12)/(1-(1+($H$26/12))^(-$H$24*12)),0)</f>
        <v>0</v>
      </c>
      <c r="F212" s="145" t="str">
        <f aca="false">IF(D212&lt;&gt;"",I211*$H$26/12,"")</f>
        <v/>
      </c>
      <c r="G212" s="145" t="str">
        <f aca="false">IF(D212&lt;&gt;"",E212-F212,"")</f>
        <v/>
      </c>
      <c r="H212" s="145" t="str">
        <f aca="false">IF(D212&lt;&gt;"",G212+H211,"")</f>
        <v/>
      </c>
      <c r="I212" s="145" t="str">
        <f aca="false">IF(D212&lt;&gt;"",$H$22-H212,"")</f>
        <v/>
      </c>
      <c r="J212" s="138"/>
      <c r="K212" s="139"/>
      <c r="L212" s="135" t="n">
        <v>174</v>
      </c>
      <c r="M212" s="144" t="str">
        <f aca="false">IF(($Q$24*12-L212)&gt;=0,L212,"")</f>
        <v/>
      </c>
      <c r="N212" s="143" t="n">
        <f aca="false">IF(M212&lt;&gt;"",($Q$22*$Q$26/12)/(1-(1+($Q$26/12))^(-$Q$24*12)),0)</f>
        <v>0</v>
      </c>
      <c r="O212" s="145" t="str">
        <f aca="false">IF(M212&lt;&gt;"",R211*$Q$26/12,"")</f>
        <v/>
      </c>
      <c r="P212" s="145" t="str">
        <f aca="false">IF(M212&lt;&gt;"",N212-O212,"")</f>
        <v/>
      </c>
      <c r="Q212" s="145" t="str">
        <f aca="false">IF(M212&lt;&gt;"",P212+Q211,"")</f>
        <v/>
      </c>
      <c r="R212" s="145" t="str">
        <f aca="false">IF(M212&lt;&gt;"",$Q$22-Q212,"")</f>
        <v/>
      </c>
    </row>
    <row r="213" customFormat="false" ht="15" hidden="false" customHeight="true" outlineLevel="0" collapsed="false">
      <c r="A213" s="99"/>
      <c r="B213" s="134"/>
      <c r="C213" s="135" t="n">
        <v>175</v>
      </c>
      <c r="D213" s="144" t="str">
        <f aca="false">IF(($H$24*12-C213)&gt;=0,C213,"")</f>
        <v/>
      </c>
      <c r="E213" s="143" t="n">
        <f aca="false">IF(D213&lt;&gt;"",($H$22*$H$26/12)/(1-(1+($H$26/12))^(-$H$24*12)),0)</f>
        <v>0</v>
      </c>
      <c r="F213" s="145" t="str">
        <f aca="false">IF(D213&lt;&gt;"",I212*$H$26/12,"")</f>
        <v/>
      </c>
      <c r="G213" s="145" t="str">
        <f aca="false">IF(D213&lt;&gt;"",E213-F213,"")</f>
        <v/>
      </c>
      <c r="H213" s="145" t="str">
        <f aca="false">IF(D213&lt;&gt;"",G213+H212,"")</f>
        <v/>
      </c>
      <c r="I213" s="145" t="str">
        <f aca="false">IF(D213&lt;&gt;"",$H$22-H213,"")</f>
        <v/>
      </c>
      <c r="J213" s="138"/>
      <c r="K213" s="139"/>
      <c r="L213" s="135" t="n">
        <v>175</v>
      </c>
      <c r="M213" s="144" t="str">
        <f aca="false">IF(($Q$24*12-L213)&gt;=0,L213,"")</f>
        <v/>
      </c>
      <c r="N213" s="143" t="n">
        <f aca="false">IF(M213&lt;&gt;"",($Q$22*$Q$26/12)/(1-(1+($Q$26/12))^(-$Q$24*12)),0)</f>
        <v>0</v>
      </c>
      <c r="O213" s="145" t="str">
        <f aca="false">IF(M213&lt;&gt;"",R212*$Q$26/12,"")</f>
        <v/>
      </c>
      <c r="P213" s="145" t="str">
        <f aca="false">IF(M213&lt;&gt;"",N213-O213,"")</f>
        <v/>
      </c>
      <c r="Q213" s="145" t="str">
        <f aca="false">IF(M213&lt;&gt;"",P213+Q212,"")</f>
        <v/>
      </c>
      <c r="R213" s="145" t="str">
        <f aca="false">IF(M213&lt;&gt;"",$Q$22-Q213,"")</f>
        <v/>
      </c>
    </row>
    <row r="214" customFormat="false" ht="15" hidden="false" customHeight="true" outlineLevel="0" collapsed="false">
      <c r="A214" s="99"/>
      <c r="B214" s="134"/>
      <c r="C214" s="135" t="n">
        <v>176</v>
      </c>
      <c r="D214" s="144" t="str">
        <f aca="false">IF(($H$24*12-C214)&gt;=0,C214,"")</f>
        <v/>
      </c>
      <c r="E214" s="143" t="n">
        <f aca="false">IF(D214&lt;&gt;"",($H$22*$H$26/12)/(1-(1+($H$26/12))^(-$H$24*12)),0)</f>
        <v>0</v>
      </c>
      <c r="F214" s="145" t="str">
        <f aca="false">IF(D214&lt;&gt;"",I213*$H$26/12,"")</f>
        <v/>
      </c>
      <c r="G214" s="145" t="str">
        <f aca="false">IF(D214&lt;&gt;"",E214-F214,"")</f>
        <v/>
      </c>
      <c r="H214" s="145" t="str">
        <f aca="false">IF(D214&lt;&gt;"",G214+H213,"")</f>
        <v/>
      </c>
      <c r="I214" s="145" t="str">
        <f aca="false">IF(D214&lt;&gt;"",$H$22-H214,"")</f>
        <v/>
      </c>
      <c r="J214" s="138"/>
      <c r="K214" s="139"/>
      <c r="L214" s="135" t="n">
        <v>176</v>
      </c>
      <c r="M214" s="144" t="str">
        <f aca="false">IF(($Q$24*12-L214)&gt;=0,L214,"")</f>
        <v/>
      </c>
      <c r="N214" s="143" t="n">
        <f aca="false">IF(M214&lt;&gt;"",($Q$22*$Q$26/12)/(1-(1+($Q$26/12))^(-$Q$24*12)),0)</f>
        <v>0</v>
      </c>
      <c r="O214" s="145" t="str">
        <f aca="false">IF(M214&lt;&gt;"",R213*$Q$26/12,"")</f>
        <v/>
      </c>
      <c r="P214" s="145" t="str">
        <f aca="false">IF(M214&lt;&gt;"",N214-O214,"")</f>
        <v/>
      </c>
      <c r="Q214" s="145" t="str">
        <f aca="false">IF(M214&lt;&gt;"",P214+Q213,"")</f>
        <v/>
      </c>
      <c r="R214" s="145" t="str">
        <f aca="false">IF(M214&lt;&gt;"",$Q$22-Q214,"")</f>
        <v/>
      </c>
    </row>
    <row r="215" customFormat="false" ht="15" hidden="false" customHeight="true" outlineLevel="0" collapsed="false">
      <c r="A215" s="99"/>
      <c r="B215" s="134"/>
      <c r="C215" s="135" t="n">
        <v>177</v>
      </c>
      <c r="D215" s="144" t="str">
        <f aca="false">IF(($H$24*12-C215)&gt;=0,C215,"")</f>
        <v/>
      </c>
      <c r="E215" s="143" t="n">
        <f aca="false">IF(D215&lt;&gt;"",($H$22*$H$26/12)/(1-(1+($H$26/12))^(-$H$24*12)),0)</f>
        <v>0</v>
      </c>
      <c r="F215" s="145" t="str">
        <f aca="false">IF(D215&lt;&gt;"",I214*$H$26/12,"")</f>
        <v/>
      </c>
      <c r="G215" s="145" t="str">
        <f aca="false">IF(D215&lt;&gt;"",E215-F215,"")</f>
        <v/>
      </c>
      <c r="H215" s="145" t="str">
        <f aca="false">IF(D215&lt;&gt;"",G215+H214,"")</f>
        <v/>
      </c>
      <c r="I215" s="145" t="str">
        <f aca="false">IF(D215&lt;&gt;"",$H$22-H215,"")</f>
        <v/>
      </c>
      <c r="J215" s="138"/>
      <c r="K215" s="139"/>
      <c r="L215" s="135" t="n">
        <v>177</v>
      </c>
      <c r="M215" s="144" t="str">
        <f aca="false">IF(($Q$24*12-L215)&gt;=0,L215,"")</f>
        <v/>
      </c>
      <c r="N215" s="143" t="n">
        <f aca="false">IF(M215&lt;&gt;"",($Q$22*$Q$26/12)/(1-(1+($Q$26/12))^(-$Q$24*12)),0)</f>
        <v>0</v>
      </c>
      <c r="O215" s="145" t="str">
        <f aca="false">IF(M215&lt;&gt;"",R214*$Q$26/12,"")</f>
        <v/>
      </c>
      <c r="P215" s="145" t="str">
        <f aca="false">IF(M215&lt;&gt;"",N215-O215,"")</f>
        <v/>
      </c>
      <c r="Q215" s="145" t="str">
        <f aca="false">IF(M215&lt;&gt;"",P215+Q214,"")</f>
        <v/>
      </c>
      <c r="R215" s="145" t="str">
        <f aca="false">IF(M215&lt;&gt;"",$Q$22-Q215,"")</f>
        <v/>
      </c>
    </row>
    <row r="216" customFormat="false" ht="15" hidden="false" customHeight="true" outlineLevel="0" collapsed="false">
      <c r="A216" s="99"/>
      <c r="B216" s="134"/>
      <c r="C216" s="135" t="n">
        <v>178</v>
      </c>
      <c r="D216" s="144" t="str">
        <f aca="false">IF(($H$24*12-C216)&gt;=0,C216,"")</f>
        <v/>
      </c>
      <c r="E216" s="143" t="n">
        <f aca="false">IF(D216&lt;&gt;"",($H$22*$H$26/12)/(1-(1+($H$26/12))^(-$H$24*12)),0)</f>
        <v>0</v>
      </c>
      <c r="F216" s="145" t="str">
        <f aca="false">IF(D216&lt;&gt;"",I215*$H$26/12,"")</f>
        <v/>
      </c>
      <c r="G216" s="145" t="str">
        <f aca="false">IF(D216&lt;&gt;"",E216-F216,"")</f>
        <v/>
      </c>
      <c r="H216" s="145" t="str">
        <f aca="false">IF(D216&lt;&gt;"",G216+H215,"")</f>
        <v/>
      </c>
      <c r="I216" s="145" t="str">
        <f aca="false">IF(D216&lt;&gt;"",$H$22-H216,"")</f>
        <v/>
      </c>
      <c r="J216" s="138"/>
      <c r="K216" s="139"/>
      <c r="L216" s="135" t="n">
        <v>178</v>
      </c>
      <c r="M216" s="144" t="str">
        <f aca="false">IF(($Q$24*12-L216)&gt;=0,L216,"")</f>
        <v/>
      </c>
      <c r="N216" s="143" t="n">
        <f aca="false">IF(M216&lt;&gt;"",($Q$22*$Q$26/12)/(1-(1+($Q$26/12))^(-$Q$24*12)),0)</f>
        <v>0</v>
      </c>
      <c r="O216" s="145" t="str">
        <f aca="false">IF(M216&lt;&gt;"",R215*$Q$26/12,"")</f>
        <v/>
      </c>
      <c r="P216" s="145" t="str">
        <f aca="false">IF(M216&lt;&gt;"",N216-O216,"")</f>
        <v/>
      </c>
      <c r="Q216" s="145" t="str">
        <f aca="false">IF(M216&lt;&gt;"",P216+Q215,"")</f>
        <v/>
      </c>
      <c r="R216" s="145" t="str">
        <f aca="false">IF(M216&lt;&gt;"",$Q$22-Q216,"")</f>
        <v/>
      </c>
    </row>
    <row r="217" customFormat="false" ht="15" hidden="false" customHeight="true" outlineLevel="0" collapsed="false">
      <c r="A217" s="99"/>
      <c r="B217" s="134"/>
      <c r="C217" s="135" t="n">
        <v>179</v>
      </c>
      <c r="D217" s="144" t="str">
        <f aca="false">IF(($H$24*12-C217)&gt;=0,C217,"")</f>
        <v/>
      </c>
      <c r="E217" s="143" t="n">
        <f aca="false">IF(D217&lt;&gt;"",($H$22*$H$26/12)/(1-(1+($H$26/12))^(-$H$24*12)),0)</f>
        <v>0</v>
      </c>
      <c r="F217" s="145" t="str">
        <f aca="false">IF(D217&lt;&gt;"",I216*$H$26/12,"")</f>
        <v/>
      </c>
      <c r="G217" s="145" t="str">
        <f aca="false">IF(D217&lt;&gt;"",E217-F217,"")</f>
        <v/>
      </c>
      <c r="H217" s="145" t="str">
        <f aca="false">IF(D217&lt;&gt;"",G217+H216,"")</f>
        <v/>
      </c>
      <c r="I217" s="145" t="str">
        <f aca="false">IF(D217&lt;&gt;"",$H$22-H217,"")</f>
        <v/>
      </c>
      <c r="J217" s="138"/>
      <c r="K217" s="139"/>
      <c r="L217" s="135" t="n">
        <v>179</v>
      </c>
      <c r="M217" s="144" t="str">
        <f aca="false">IF(($Q$24*12-L217)&gt;=0,L217,"")</f>
        <v/>
      </c>
      <c r="N217" s="143" t="n">
        <f aca="false">IF(M217&lt;&gt;"",($Q$22*$Q$26/12)/(1-(1+($Q$26/12))^(-$Q$24*12)),0)</f>
        <v>0</v>
      </c>
      <c r="O217" s="145" t="str">
        <f aca="false">IF(M217&lt;&gt;"",R216*$Q$26/12,"")</f>
        <v/>
      </c>
      <c r="P217" s="145" t="str">
        <f aca="false">IF(M217&lt;&gt;"",N217-O217,"")</f>
        <v/>
      </c>
      <c r="Q217" s="145" t="str">
        <f aca="false">IF(M217&lt;&gt;"",P217+Q216,"")</f>
        <v/>
      </c>
      <c r="R217" s="145" t="str">
        <f aca="false">IF(M217&lt;&gt;"",$Q$22-Q217,"")</f>
        <v/>
      </c>
    </row>
    <row r="218" customFormat="false" ht="15" hidden="false" customHeight="true" outlineLevel="0" collapsed="false">
      <c r="A218" s="99"/>
      <c r="B218" s="134"/>
      <c r="C218" s="135" t="n">
        <v>180</v>
      </c>
      <c r="D218" s="144" t="str">
        <f aca="false">IF(($H$24*12-C218)&gt;=0,C218,"")</f>
        <v/>
      </c>
      <c r="E218" s="143" t="n">
        <f aca="false">IF(D218&lt;&gt;"",($H$22*$H$26/12)/(1-(1+($H$26/12))^(-$H$24*12)),0)</f>
        <v>0</v>
      </c>
      <c r="F218" s="145" t="str">
        <f aca="false">IF(D218&lt;&gt;"",I217*$H$26/12,"")</f>
        <v/>
      </c>
      <c r="G218" s="145" t="str">
        <f aca="false">IF(D218&lt;&gt;"",E218-F218,"")</f>
        <v/>
      </c>
      <c r="H218" s="145" t="str">
        <f aca="false">IF(D218&lt;&gt;"",G218+H217,"")</f>
        <v/>
      </c>
      <c r="I218" s="145" t="str">
        <f aca="false">IF(D218&lt;&gt;"",$H$22-H218,"")</f>
        <v/>
      </c>
      <c r="J218" s="138"/>
      <c r="K218" s="139"/>
      <c r="L218" s="135" t="n">
        <v>180</v>
      </c>
      <c r="M218" s="144" t="str">
        <f aca="false">IF(($Q$24*12-L218)&gt;=0,L218,"")</f>
        <v/>
      </c>
      <c r="N218" s="143" t="n">
        <f aca="false">IF(M218&lt;&gt;"",($Q$22*$Q$26/12)/(1-(1+($Q$26/12))^(-$Q$24*12)),0)</f>
        <v>0</v>
      </c>
      <c r="O218" s="145" t="str">
        <f aca="false">IF(M218&lt;&gt;"",R217*$Q$26/12,"")</f>
        <v/>
      </c>
      <c r="P218" s="145" t="str">
        <f aca="false">IF(M218&lt;&gt;"",N218-O218,"")</f>
        <v/>
      </c>
      <c r="Q218" s="145" t="str">
        <f aca="false">IF(M218&lt;&gt;"",P218+Q217,"")</f>
        <v/>
      </c>
      <c r="R218" s="145" t="str">
        <f aca="false">IF(M218&lt;&gt;"",$Q$22-Q218,"")</f>
        <v/>
      </c>
    </row>
    <row r="219" customFormat="false" ht="15" hidden="false" customHeight="true" outlineLevel="0" collapsed="false">
      <c r="A219" s="99"/>
      <c r="B219" s="134"/>
      <c r="C219" s="135" t="n">
        <v>181</v>
      </c>
      <c r="D219" s="144" t="str">
        <f aca="false">IF(($H$24*12-C219)&gt;=0,C219,"")</f>
        <v/>
      </c>
      <c r="E219" s="143" t="n">
        <f aca="false">IF(D219&lt;&gt;"",($H$22*$H$26/12)/(1-(1+($H$26/12))^(-$H$24*12)),0)</f>
        <v>0</v>
      </c>
      <c r="F219" s="145" t="str">
        <f aca="false">IF(D219&lt;&gt;"",I218*$H$26/12,"")</f>
        <v/>
      </c>
      <c r="G219" s="145" t="str">
        <f aca="false">IF(D219&lt;&gt;"",E219-F219,"")</f>
        <v/>
      </c>
      <c r="H219" s="145" t="str">
        <f aca="false">IF(D219&lt;&gt;"",G219+H218,"")</f>
        <v/>
      </c>
      <c r="I219" s="145" t="str">
        <f aca="false">IF(D219&lt;&gt;"",$H$22-H219,"")</f>
        <v/>
      </c>
      <c r="J219" s="138"/>
      <c r="K219" s="139"/>
      <c r="L219" s="135" t="n">
        <v>181</v>
      </c>
      <c r="M219" s="144" t="str">
        <f aca="false">IF(($Q$24*12-L219)&gt;=0,L219,"")</f>
        <v/>
      </c>
      <c r="N219" s="143" t="n">
        <f aca="false">IF(M219&lt;&gt;"",($Q$22*$Q$26/12)/(1-(1+($Q$26/12))^(-$Q$24*12)),0)</f>
        <v>0</v>
      </c>
      <c r="O219" s="145" t="str">
        <f aca="false">IF(M219&lt;&gt;"",R218*$Q$26/12,"")</f>
        <v/>
      </c>
      <c r="P219" s="145" t="str">
        <f aca="false">IF(M219&lt;&gt;"",N219-O219,"")</f>
        <v/>
      </c>
      <c r="Q219" s="145" t="str">
        <f aca="false">IF(M219&lt;&gt;"",P219+Q218,"")</f>
        <v/>
      </c>
      <c r="R219" s="145" t="str">
        <f aca="false">IF(M219&lt;&gt;"",$Q$22-Q219,"")</f>
        <v/>
      </c>
    </row>
    <row r="220" customFormat="false" ht="15" hidden="false" customHeight="true" outlineLevel="0" collapsed="false">
      <c r="A220" s="99"/>
      <c r="B220" s="134"/>
      <c r="C220" s="135" t="n">
        <v>182</v>
      </c>
      <c r="D220" s="144" t="str">
        <f aca="false">IF(($H$24*12-C220)&gt;=0,C220,"")</f>
        <v/>
      </c>
      <c r="E220" s="143" t="n">
        <f aca="false">IF(D220&lt;&gt;"",($H$22*$H$26/12)/(1-(1+($H$26/12))^(-$H$24*12)),0)</f>
        <v>0</v>
      </c>
      <c r="F220" s="145" t="str">
        <f aca="false">IF(D220&lt;&gt;"",I219*$H$26/12,"")</f>
        <v/>
      </c>
      <c r="G220" s="145" t="str">
        <f aca="false">IF(D220&lt;&gt;"",E220-F220,"")</f>
        <v/>
      </c>
      <c r="H220" s="145" t="str">
        <f aca="false">IF(D220&lt;&gt;"",G220+H219,"")</f>
        <v/>
      </c>
      <c r="I220" s="145" t="str">
        <f aca="false">IF(D220&lt;&gt;"",$H$22-H220,"")</f>
        <v/>
      </c>
      <c r="J220" s="138"/>
      <c r="K220" s="139"/>
      <c r="L220" s="135" t="n">
        <v>182</v>
      </c>
      <c r="M220" s="144" t="str">
        <f aca="false">IF(($Q$24*12-L220)&gt;=0,L220,"")</f>
        <v/>
      </c>
      <c r="N220" s="143" t="n">
        <f aca="false">IF(M220&lt;&gt;"",($Q$22*$Q$26/12)/(1-(1+($Q$26/12))^(-$Q$24*12)),0)</f>
        <v>0</v>
      </c>
      <c r="O220" s="145" t="str">
        <f aca="false">IF(M220&lt;&gt;"",R219*$Q$26/12,"")</f>
        <v/>
      </c>
      <c r="P220" s="145" t="str">
        <f aca="false">IF(M220&lt;&gt;"",N220-O220,"")</f>
        <v/>
      </c>
      <c r="Q220" s="145" t="str">
        <f aca="false">IF(M220&lt;&gt;"",P220+Q219,"")</f>
        <v/>
      </c>
      <c r="R220" s="145" t="str">
        <f aca="false">IF(M220&lt;&gt;"",$Q$22-Q220,"")</f>
        <v/>
      </c>
    </row>
    <row r="221" customFormat="false" ht="15" hidden="false" customHeight="true" outlineLevel="0" collapsed="false">
      <c r="A221" s="99"/>
      <c r="B221" s="134"/>
      <c r="C221" s="135" t="n">
        <v>183</v>
      </c>
      <c r="D221" s="144" t="str">
        <f aca="false">IF(($H$24*12-C221)&gt;=0,C221,"")</f>
        <v/>
      </c>
      <c r="E221" s="143" t="n">
        <f aca="false">IF(D221&lt;&gt;"",($H$22*$H$26/12)/(1-(1+($H$26/12))^(-$H$24*12)),0)</f>
        <v>0</v>
      </c>
      <c r="F221" s="145" t="str">
        <f aca="false">IF(D221&lt;&gt;"",I220*$H$26/12,"")</f>
        <v/>
      </c>
      <c r="G221" s="145" t="str">
        <f aca="false">IF(D221&lt;&gt;"",E221-F221,"")</f>
        <v/>
      </c>
      <c r="H221" s="145" t="str">
        <f aca="false">IF(D221&lt;&gt;"",G221+H220,"")</f>
        <v/>
      </c>
      <c r="I221" s="145" t="str">
        <f aca="false">IF(D221&lt;&gt;"",$H$22-H221,"")</f>
        <v/>
      </c>
      <c r="J221" s="138"/>
      <c r="K221" s="139"/>
      <c r="L221" s="135" t="n">
        <v>183</v>
      </c>
      <c r="M221" s="144" t="str">
        <f aca="false">IF(($Q$24*12-L221)&gt;=0,L221,"")</f>
        <v/>
      </c>
      <c r="N221" s="143" t="n">
        <f aca="false">IF(M221&lt;&gt;"",($Q$22*$Q$26/12)/(1-(1+($Q$26/12))^(-$Q$24*12)),0)</f>
        <v>0</v>
      </c>
      <c r="O221" s="145" t="str">
        <f aca="false">IF(M221&lt;&gt;"",R220*$Q$26/12,"")</f>
        <v/>
      </c>
      <c r="P221" s="145" t="str">
        <f aca="false">IF(M221&lt;&gt;"",N221-O221,"")</f>
        <v/>
      </c>
      <c r="Q221" s="145" t="str">
        <f aca="false">IF(M221&lt;&gt;"",P221+Q220,"")</f>
        <v/>
      </c>
      <c r="R221" s="145" t="str">
        <f aca="false">IF(M221&lt;&gt;"",$Q$22-Q221,"")</f>
        <v/>
      </c>
    </row>
    <row r="222" customFormat="false" ht="15" hidden="false" customHeight="true" outlineLevel="0" collapsed="false">
      <c r="A222" s="99"/>
      <c r="B222" s="134"/>
      <c r="C222" s="135" t="n">
        <v>184</v>
      </c>
      <c r="D222" s="144" t="str">
        <f aca="false">IF(($H$24*12-C222)&gt;=0,C222,"")</f>
        <v/>
      </c>
      <c r="E222" s="143" t="n">
        <f aca="false">IF(D222&lt;&gt;"",($H$22*$H$26/12)/(1-(1+($H$26/12))^(-$H$24*12)),0)</f>
        <v>0</v>
      </c>
      <c r="F222" s="145" t="str">
        <f aca="false">IF(D222&lt;&gt;"",I221*$H$26/12,"")</f>
        <v/>
      </c>
      <c r="G222" s="145" t="str">
        <f aca="false">IF(D222&lt;&gt;"",E222-F222,"")</f>
        <v/>
      </c>
      <c r="H222" s="145" t="str">
        <f aca="false">IF(D222&lt;&gt;"",G222+H221,"")</f>
        <v/>
      </c>
      <c r="I222" s="145" t="str">
        <f aca="false">IF(D222&lt;&gt;"",$H$22-H222,"")</f>
        <v/>
      </c>
      <c r="J222" s="138"/>
      <c r="K222" s="139"/>
      <c r="L222" s="135" t="n">
        <v>184</v>
      </c>
      <c r="M222" s="144" t="str">
        <f aca="false">IF(($Q$24*12-L222)&gt;=0,L222,"")</f>
        <v/>
      </c>
      <c r="N222" s="143" t="n">
        <f aca="false">IF(M222&lt;&gt;"",($Q$22*$Q$26/12)/(1-(1+($Q$26/12))^(-$Q$24*12)),0)</f>
        <v>0</v>
      </c>
      <c r="O222" s="145" t="str">
        <f aca="false">IF(M222&lt;&gt;"",R221*$Q$26/12,"")</f>
        <v/>
      </c>
      <c r="P222" s="145" t="str">
        <f aca="false">IF(M222&lt;&gt;"",N222-O222,"")</f>
        <v/>
      </c>
      <c r="Q222" s="145" t="str">
        <f aca="false">IF(M222&lt;&gt;"",P222+Q221,"")</f>
        <v/>
      </c>
      <c r="R222" s="145" t="str">
        <f aca="false">IF(M222&lt;&gt;"",$Q$22-Q222,"")</f>
        <v/>
      </c>
    </row>
    <row r="223" customFormat="false" ht="15" hidden="false" customHeight="true" outlineLevel="0" collapsed="false">
      <c r="A223" s="99"/>
      <c r="B223" s="134"/>
      <c r="C223" s="135" t="n">
        <v>185</v>
      </c>
      <c r="D223" s="144" t="str">
        <f aca="false">IF(($H$24*12-C223)&gt;=0,C223,"")</f>
        <v/>
      </c>
      <c r="E223" s="143" t="n">
        <f aca="false">IF(D223&lt;&gt;"",($H$22*$H$26/12)/(1-(1+($H$26/12))^(-$H$24*12)),0)</f>
        <v>0</v>
      </c>
      <c r="F223" s="145" t="str">
        <f aca="false">IF(D223&lt;&gt;"",I222*$H$26/12,"")</f>
        <v/>
      </c>
      <c r="G223" s="145" t="str">
        <f aca="false">IF(D223&lt;&gt;"",E223-F223,"")</f>
        <v/>
      </c>
      <c r="H223" s="145" t="str">
        <f aca="false">IF(D223&lt;&gt;"",G223+H222,"")</f>
        <v/>
      </c>
      <c r="I223" s="145" t="str">
        <f aca="false">IF(D223&lt;&gt;"",$H$22-H223,"")</f>
        <v/>
      </c>
      <c r="J223" s="138"/>
      <c r="K223" s="139"/>
      <c r="L223" s="135" t="n">
        <v>185</v>
      </c>
      <c r="M223" s="144" t="str">
        <f aca="false">IF(($Q$24*12-L223)&gt;=0,L223,"")</f>
        <v/>
      </c>
      <c r="N223" s="143" t="n">
        <f aca="false">IF(M223&lt;&gt;"",($Q$22*$Q$26/12)/(1-(1+($Q$26/12))^(-$Q$24*12)),0)</f>
        <v>0</v>
      </c>
      <c r="O223" s="145" t="str">
        <f aca="false">IF(M223&lt;&gt;"",R222*$Q$26/12,"")</f>
        <v/>
      </c>
      <c r="P223" s="145" t="str">
        <f aca="false">IF(M223&lt;&gt;"",N223-O223,"")</f>
        <v/>
      </c>
      <c r="Q223" s="145" t="str">
        <f aca="false">IF(M223&lt;&gt;"",P223+Q222,"")</f>
        <v/>
      </c>
      <c r="R223" s="145" t="str">
        <f aca="false">IF(M223&lt;&gt;"",$Q$22-Q223,"")</f>
        <v/>
      </c>
    </row>
    <row r="224" customFormat="false" ht="15" hidden="false" customHeight="true" outlineLevel="0" collapsed="false">
      <c r="A224" s="99"/>
      <c r="B224" s="134"/>
      <c r="C224" s="135" t="n">
        <v>186</v>
      </c>
      <c r="D224" s="144" t="str">
        <f aca="false">IF(($H$24*12-C224)&gt;=0,C224,"")</f>
        <v/>
      </c>
      <c r="E224" s="143" t="n">
        <f aca="false">IF(D224&lt;&gt;"",($H$22*$H$26/12)/(1-(1+($H$26/12))^(-$H$24*12)),0)</f>
        <v>0</v>
      </c>
      <c r="F224" s="145" t="str">
        <f aca="false">IF(D224&lt;&gt;"",I223*$H$26/12,"")</f>
        <v/>
      </c>
      <c r="G224" s="145" t="str">
        <f aca="false">IF(D224&lt;&gt;"",E224-F224,"")</f>
        <v/>
      </c>
      <c r="H224" s="145" t="str">
        <f aca="false">IF(D224&lt;&gt;"",G224+H223,"")</f>
        <v/>
      </c>
      <c r="I224" s="145" t="str">
        <f aca="false">IF(D224&lt;&gt;"",$H$22-H224,"")</f>
        <v/>
      </c>
      <c r="J224" s="138"/>
      <c r="K224" s="139"/>
      <c r="L224" s="135" t="n">
        <v>186</v>
      </c>
      <c r="M224" s="144" t="str">
        <f aca="false">IF(($Q$24*12-L224)&gt;=0,L224,"")</f>
        <v/>
      </c>
      <c r="N224" s="143" t="n">
        <f aca="false">IF(M224&lt;&gt;"",($Q$22*$Q$26/12)/(1-(1+($Q$26/12))^(-$Q$24*12)),0)</f>
        <v>0</v>
      </c>
      <c r="O224" s="145" t="str">
        <f aca="false">IF(M224&lt;&gt;"",R223*$Q$26/12,"")</f>
        <v/>
      </c>
      <c r="P224" s="145" t="str">
        <f aca="false">IF(M224&lt;&gt;"",N224-O224,"")</f>
        <v/>
      </c>
      <c r="Q224" s="145" t="str">
        <f aca="false">IF(M224&lt;&gt;"",P224+Q223,"")</f>
        <v/>
      </c>
      <c r="R224" s="145" t="str">
        <f aca="false">IF(M224&lt;&gt;"",$Q$22-Q224,"")</f>
        <v/>
      </c>
    </row>
    <row r="225" customFormat="false" ht="15" hidden="false" customHeight="true" outlineLevel="0" collapsed="false">
      <c r="A225" s="99"/>
      <c r="B225" s="134"/>
      <c r="C225" s="135" t="n">
        <v>187</v>
      </c>
      <c r="D225" s="144" t="str">
        <f aca="false">IF(($H$24*12-C225)&gt;=0,C225,"")</f>
        <v/>
      </c>
      <c r="E225" s="143" t="n">
        <f aca="false">IF(D225&lt;&gt;"",($H$22*$H$26/12)/(1-(1+($H$26/12))^(-$H$24*12)),0)</f>
        <v>0</v>
      </c>
      <c r="F225" s="145" t="str">
        <f aca="false">IF(D225&lt;&gt;"",I224*$H$26/12,"")</f>
        <v/>
      </c>
      <c r="G225" s="145" t="str">
        <f aca="false">IF(D225&lt;&gt;"",E225-F225,"")</f>
        <v/>
      </c>
      <c r="H225" s="145" t="str">
        <f aca="false">IF(D225&lt;&gt;"",G225+H224,"")</f>
        <v/>
      </c>
      <c r="I225" s="145" t="str">
        <f aca="false">IF(D225&lt;&gt;"",$H$22-H225,"")</f>
        <v/>
      </c>
      <c r="J225" s="138"/>
      <c r="K225" s="139"/>
      <c r="L225" s="135" t="n">
        <v>187</v>
      </c>
      <c r="M225" s="144" t="str">
        <f aca="false">IF(($Q$24*12-L225)&gt;=0,L225,"")</f>
        <v/>
      </c>
      <c r="N225" s="143" t="n">
        <f aca="false">IF(M225&lt;&gt;"",($Q$22*$Q$26/12)/(1-(1+($Q$26/12))^(-$Q$24*12)),0)</f>
        <v>0</v>
      </c>
      <c r="O225" s="145" t="str">
        <f aca="false">IF(M225&lt;&gt;"",R224*$Q$26/12,"")</f>
        <v/>
      </c>
      <c r="P225" s="145" t="str">
        <f aca="false">IF(M225&lt;&gt;"",N225-O225,"")</f>
        <v/>
      </c>
      <c r="Q225" s="145" t="str">
        <f aca="false">IF(M225&lt;&gt;"",P225+Q224,"")</f>
        <v/>
      </c>
      <c r="R225" s="145" t="str">
        <f aca="false">IF(M225&lt;&gt;"",$Q$22-Q225,"")</f>
        <v/>
      </c>
    </row>
    <row r="226" customFormat="false" ht="15" hidden="false" customHeight="true" outlineLevel="0" collapsed="false">
      <c r="A226" s="99"/>
      <c r="B226" s="134"/>
      <c r="C226" s="135" t="n">
        <v>188</v>
      </c>
      <c r="D226" s="144" t="str">
        <f aca="false">IF(($H$24*12-C226)&gt;=0,C226,"")</f>
        <v/>
      </c>
      <c r="E226" s="143" t="n">
        <f aca="false">IF(D226&lt;&gt;"",($H$22*$H$26/12)/(1-(1+($H$26/12))^(-$H$24*12)),0)</f>
        <v>0</v>
      </c>
      <c r="F226" s="145" t="str">
        <f aca="false">IF(D226&lt;&gt;"",I225*$H$26/12,"")</f>
        <v/>
      </c>
      <c r="G226" s="145" t="str">
        <f aca="false">IF(D226&lt;&gt;"",E226-F226,"")</f>
        <v/>
      </c>
      <c r="H226" s="145" t="str">
        <f aca="false">IF(D226&lt;&gt;"",G226+H225,"")</f>
        <v/>
      </c>
      <c r="I226" s="145" t="str">
        <f aca="false">IF(D226&lt;&gt;"",$H$22-H226,"")</f>
        <v/>
      </c>
      <c r="J226" s="138"/>
      <c r="K226" s="139"/>
      <c r="L226" s="135" t="n">
        <v>188</v>
      </c>
      <c r="M226" s="144" t="str">
        <f aca="false">IF(($Q$24*12-L226)&gt;=0,L226,"")</f>
        <v/>
      </c>
      <c r="N226" s="143" t="n">
        <f aca="false">IF(M226&lt;&gt;"",($Q$22*$Q$26/12)/(1-(1+($Q$26/12))^(-$Q$24*12)),0)</f>
        <v>0</v>
      </c>
      <c r="O226" s="145" t="str">
        <f aca="false">IF(M226&lt;&gt;"",R225*$Q$26/12,"")</f>
        <v/>
      </c>
      <c r="P226" s="145" t="str">
        <f aca="false">IF(M226&lt;&gt;"",N226-O226,"")</f>
        <v/>
      </c>
      <c r="Q226" s="145" t="str">
        <f aca="false">IF(M226&lt;&gt;"",P226+Q225,"")</f>
        <v/>
      </c>
      <c r="R226" s="145" t="str">
        <f aca="false">IF(M226&lt;&gt;"",$Q$22-Q226,"")</f>
        <v/>
      </c>
    </row>
    <row r="227" customFormat="false" ht="15" hidden="false" customHeight="true" outlineLevel="0" collapsed="false">
      <c r="A227" s="99"/>
      <c r="B227" s="134"/>
      <c r="C227" s="135" t="n">
        <v>189</v>
      </c>
      <c r="D227" s="144" t="str">
        <f aca="false">IF(($H$24*12-C227)&gt;=0,C227,"")</f>
        <v/>
      </c>
      <c r="E227" s="143" t="n">
        <f aca="false">IF(D227&lt;&gt;"",($H$22*$H$26/12)/(1-(1+($H$26/12))^(-$H$24*12)),0)</f>
        <v>0</v>
      </c>
      <c r="F227" s="145" t="str">
        <f aca="false">IF(D227&lt;&gt;"",I226*$H$26/12,"")</f>
        <v/>
      </c>
      <c r="G227" s="145" t="str">
        <f aca="false">IF(D227&lt;&gt;"",E227-F227,"")</f>
        <v/>
      </c>
      <c r="H227" s="145" t="str">
        <f aca="false">IF(D227&lt;&gt;"",G227+H226,"")</f>
        <v/>
      </c>
      <c r="I227" s="145" t="str">
        <f aca="false">IF(D227&lt;&gt;"",$H$22-H227,"")</f>
        <v/>
      </c>
      <c r="J227" s="138"/>
      <c r="K227" s="139"/>
      <c r="L227" s="135" t="n">
        <v>189</v>
      </c>
      <c r="M227" s="144" t="str">
        <f aca="false">IF(($Q$24*12-L227)&gt;=0,L227,"")</f>
        <v/>
      </c>
      <c r="N227" s="143" t="n">
        <f aca="false">IF(M227&lt;&gt;"",($Q$22*$Q$26/12)/(1-(1+($Q$26/12))^(-$Q$24*12)),0)</f>
        <v>0</v>
      </c>
      <c r="O227" s="145" t="str">
        <f aca="false">IF(M227&lt;&gt;"",R226*$Q$26/12,"")</f>
        <v/>
      </c>
      <c r="P227" s="145" t="str">
        <f aca="false">IF(M227&lt;&gt;"",N227-O227,"")</f>
        <v/>
      </c>
      <c r="Q227" s="145" t="str">
        <f aca="false">IF(M227&lt;&gt;"",P227+Q226,"")</f>
        <v/>
      </c>
      <c r="R227" s="145" t="str">
        <f aca="false">IF(M227&lt;&gt;"",$Q$22-Q227,"")</f>
        <v/>
      </c>
    </row>
    <row r="228" customFormat="false" ht="15" hidden="false" customHeight="true" outlineLevel="0" collapsed="false">
      <c r="A228" s="99"/>
      <c r="B228" s="134"/>
      <c r="C228" s="135" t="n">
        <v>190</v>
      </c>
      <c r="D228" s="144" t="str">
        <f aca="false">IF(($H$24*12-C228)&gt;=0,C228,"")</f>
        <v/>
      </c>
      <c r="E228" s="143" t="n">
        <f aca="false">IF(D228&lt;&gt;"",($H$22*$H$26/12)/(1-(1+($H$26/12))^(-$H$24*12)),0)</f>
        <v>0</v>
      </c>
      <c r="F228" s="145" t="str">
        <f aca="false">IF(D228&lt;&gt;"",I227*$H$26/12,"")</f>
        <v/>
      </c>
      <c r="G228" s="145" t="str">
        <f aca="false">IF(D228&lt;&gt;"",E228-F228,"")</f>
        <v/>
      </c>
      <c r="H228" s="145" t="str">
        <f aca="false">IF(D228&lt;&gt;"",G228+H227,"")</f>
        <v/>
      </c>
      <c r="I228" s="145" t="str">
        <f aca="false">IF(D228&lt;&gt;"",$H$22-H228,"")</f>
        <v/>
      </c>
      <c r="J228" s="138"/>
      <c r="K228" s="139"/>
      <c r="L228" s="135" t="n">
        <v>190</v>
      </c>
      <c r="M228" s="144" t="str">
        <f aca="false">IF(($Q$24*12-L228)&gt;=0,L228,"")</f>
        <v/>
      </c>
      <c r="N228" s="143" t="n">
        <f aca="false">IF(M228&lt;&gt;"",($Q$22*$Q$26/12)/(1-(1+($Q$26/12))^(-$Q$24*12)),0)</f>
        <v>0</v>
      </c>
      <c r="O228" s="145" t="str">
        <f aca="false">IF(M228&lt;&gt;"",R227*$Q$26/12,"")</f>
        <v/>
      </c>
      <c r="P228" s="145" t="str">
        <f aca="false">IF(M228&lt;&gt;"",N228-O228,"")</f>
        <v/>
      </c>
      <c r="Q228" s="145" t="str">
        <f aca="false">IF(M228&lt;&gt;"",P228+Q227,"")</f>
        <v/>
      </c>
      <c r="R228" s="145" t="str">
        <f aca="false">IF(M228&lt;&gt;"",$Q$22-Q228,"")</f>
        <v/>
      </c>
    </row>
    <row r="229" customFormat="false" ht="15" hidden="false" customHeight="true" outlineLevel="0" collapsed="false">
      <c r="A229" s="99"/>
      <c r="B229" s="134"/>
      <c r="C229" s="135" t="n">
        <v>191</v>
      </c>
      <c r="D229" s="144" t="str">
        <f aca="false">IF(($H$24*12-C229)&gt;=0,C229,"")</f>
        <v/>
      </c>
      <c r="E229" s="143" t="n">
        <f aca="false">IF(D229&lt;&gt;"",($H$22*$H$26/12)/(1-(1+($H$26/12))^(-$H$24*12)),0)</f>
        <v>0</v>
      </c>
      <c r="F229" s="145" t="str">
        <f aca="false">IF(D229&lt;&gt;"",I228*$H$26/12,"")</f>
        <v/>
      </c>
      <c r="G229" s="145" t="str">
        <f aca="false">IF(D229&lt;&gt;"",E229-F229,"")</f>
        <v/>
      </c>
      <c r="H229" s="145" t="str">
        <f aca="false">IF(D229&lt;&gt;"",G229+H228,"")</f>
        <v/>
      </c>
      <c r="I229" s="145" t="str">
        <f aca="false">IF(D229&lt;&gt;"",$H$22-H229,"")</f>
        <v/>
      </c>
      <c r="J229" s="138"/>
      <c r="K229" s="139"/>
      <c r="L229" s="135" t="n">
        <v>191</v>
      </c>
      <c r="M229" s="144" t="str">
        <f aca="false">IF(($Q$24*12-L229)&gt;=0,L229,"")</f>
        <v/>
      </c>
      <c r="N229" s="143" t="n">
        <f aca="false">IF(M229&lt;&gt;"",($Q$22*$Q$26/12)/(1-(1+($Q$26/12))^(-$Q$24*12)),0)</f>
        <v>0</v>
      </c>
      <c r="O229" s="145" t="str">
        <f aca="false">IF(M229&lt;&gt;"",R228*$Q$26/12,"")</f>
        <v/>
      </c>
      <c r="P229" s="145" t="str">
        <f aca="false">IF(M229&lt;&gt;"",N229-O229,"")</f>
        <v/>
      </c>
      <c r="Q229" s="145" t="str">
        <f aca="false">IF(M229&lt;&gt;"",P229+Q228,"")</f>
        <v/>
      </c>
      <c r="R229" s="145" t="str">
        <f aca="false">IF(M229&lt;&gt;"",$Q$22-Q229,"")</f>
        <v/>
      </c>
    </row>
    <row r="230" customFormat="false" ht="15" hidden="false" customHeight="true" outlineLevel="0" collapsed="false">
      <c r="A230" s="99"/>
      <c r="B230" s="134"/>
      <c r="C230" s="135" t="n">
        <v>192</v>
      </c>
      <c r="D230" s="144" t="str">
        <f aca="false">IF(($H$24*12-C230)&gt;=0,C230,"")</f>
        <v/>
      </c>
      <c r="E230" s="143" t="n">
        <f aca="false">IF(D230&lt;&gt;"",($H$22*$H$26/12)/(1-(1+($H$26/12))^(-$H$24*12)),0)</f>
        <v>0</v>
      </c>
      <c r="F230" s="145" t="str">
        <f aca="false">IF(D230&lt;&gt;"",I229*$H$26/12,"")</f>
        <v/>
      </c>
      <c r="G230" s="145" t="str">
        <f aca="false">IF(D230&lt;&gt;"",E230-F230,"")</f>
        <v/>
      </c>
      <c r="H230" s="145" t="str">
        <f aca="false">IF(D230&lt;&gt;"",G230+H229,"")</f>
        <v/>
      </c>
      <c r="I230" s="145" t="str">
        <f aca="false">IF(D230&lt;&gt;"",$H$22-H230,"")</f>
        <v/>
      </c>
      <c r="J230" s="138"/>
      <c r="K230" s="139"/>
      <c r="L230" s="135" t="n">
        <v>192</v>
      </c>
      <c r="M230" s="144" t="str">
        <f aca="false">IF(($Q$24*12-L230)&gt;=0,L230,"")</f>
        <v/>
      </c>
      <c r="N230" s="143" t="n">
        <f aca="false">IF(M230&lt;&gt;"",($Q$22*$Q$26/12)/(1-(1+($Q$26/12))^(-$Q$24*12)),0)</f>
        <v>0</v>
      </c>
      <c r="O230" s="145" t="str">
        <f aca="false">IF(M230&lt;&gt;"",R229*$Q$26/12,"")</f>
        <v/>
      </c>
      <c r="P230" s="145" t="str">
        <f aca="false">IF(M230&lt;&gt;"",N230-O230,"")</f>
        <v/>
      </c>
      <c r="Q230" s="145" t="str">
        <f aca="false">IF(M230&lt;&gt;"",P230+Q229,"")</f>
        <v/>
      </c>
      <c r="R230" s="145" t="str">
        <f aca="false">IF(M230&lt;&gt;"",$Q$22-Q230,"")</f>
        <v/>
      </c>
    </row>
    <row r="231" customFormat="false" ht="15" hidden="false" customHeight="true" outlineLevel="0" collapsed="false">
      <c r="A231" s="99"/>
      <c r="B231" s="134"/>
      <c r="C231" s="135" t="n">
        <v>193</v>
      </c>
      <c r="D231" s="144" t="str">
        <f aca="false">IF(($H$24*12-C231)&gt;=0,C231,"")</f>
        <v/>
      </c>
      <c r="E231" s="143" t="n">
        <f aca="false">IF(D231&lt;&gt;"",($H$22*$H$26/12)/(1-(1+($H$26/12))^(-$H$24*12)),0)</f>
        <v>0</v>
      </c>
      <c r="F231" s="145" t="str">
        <f aca="false">IF(D231&lt;&gt;"",I230*$H$26/12,"")</f>
        <v/>
      </c>
      <c r="G231" s="145" t="str">
        <f aca="false">IF(D231&lt;&gt;"",E231-F231,"")</f>
        <v/>
      </c>
      <c r="H231" s="145" t="str">
        <f aca="false">IF(D231&lt;&gt;"",G231+H230,"")</f>
        <v/>
      </c>
      <c r="I231" s="145" t="str">
        <f aca="false">IF(D231&lt;&gt;"",$H$22-H231,"")</f>
        <v/>
      </c>
      <c r="J231" s="138"/>
      <c r="K231" s="139"/>
      <c r="L231" s="135" t="n">
        <v>193</v>
      </c>
      <c r="M231" s="144" t="str">
        <f aca="false">IF(($Q$24*12-L231)&gt;=0,L231,"")</f>
        <v/>
      </c>
      <c r="N231" s="143" t="n">
        <f aca="false">IF(M231&lt;&gt;"",($Q$22*$Q$26/12)/(1-(1+($Q$26/12))^(-$Q$24*12)),0)</f>
        <v>0</v>
      </c>
      <c r="O231" s="145" t="str">
        <f aca="false">IF(M231&lt;&gt;"",R230*$Q$26/12,"")</f>
        <v/>
      </c>
      <c r="P231" s="145" t="str">
        <f aca="false">IF(M231&lt;&gt;"",N231-O231,"")</f>
        <v/>
      </c>
      <c r="Q231" s="145" t="str">
        <f aca="false">IF(M231&lt;&gt;"",P231+Q230,"")</f>
        <v/>
      </c>
      <c r="R231" s="145" t="str">
        <f aca="false">IF(M231&lt;&gt;"",$Q$22-Q231,"")</f>
        <v/>
      </c>
    </row>
    <row r="232" customFormat="false" ht="15" hidden="false" customHeight="true" outlineLevel="0" collapsed="false">
      <c r="A232" s="99"/>
      <c r="B232" s="134"/>
      <c r="C232" s="135" t="n">
        <v>194</v>
      </c>
      <c r="D232" s="144" t="str">
        <f aca="false">IF(($H$24*12-C232)&gt;=0,C232,"")</f>
        <v/>
      </c>
      <c r="E232" s="143" t="n">
        <f aca="false">IF(D232&lt;&gt;"",($H$22*$H$26/12)/(1-(1+($H$26/12))^(-$H$24*12)),0)</f>
        <v>0</v>
      </c>
      <c r="F232" s="145" t="str">
        <f aca="false">IF(D232&lt;&gt;"",I231*$H$26/12,"")</f>
        <v/>
      </c>
      <c r="G232" s="145" t="str">
        <f aca="false">IF(D232&lt;&gt;"",E232-F232,"")</f>
        <v/>
      </c>
      <c r="H232" s="145" t="str">
        <f aca="false">IF(D232&lt;&gt;"",G232+H231,"")</f>
        <v/>
      </c>
      <c r="I232" s="145" t="str">
        <f aca="false">IF(D232&lt;&gt;"",$H$22-H232,"")</f>
        <v/>
      </c>
      <c r="J232" s="138"/>
      <c r="K232" s="139"/>
      <c r="L232" s="135" t="n">
        <v>194</v>
      </c>
      <c r="M232" s="144" t="str">
        <f aca="false">IF(($Q$24*12-L232)&gt;=0,L232,"")</f>
        <v/>
      </c>
      <c r="N232" s="143" t="n">
        <f aca="false">IF(M232&lt;&gt;"",($Q$22*$Q$26/12)/(1-(1+($Q$26/12))^(-$Q$24*12)),0)</f>
        <v>0</v>
      </c>
      <c r="O232" s="145" t="str">
        <f aca="false">IF(M232&lt;&gt;"",R231*$Q$26/12,"")</f>
        <v/>
      </c>
      <c r="P232" s="145" t="str">
        <f aca="false">IF(M232&lt;&gt;"",N232-O232,"")</f>
        <v/>
      </c>
      <c r="Q232" s="145" t="str">
        <f aca="false">IF(M232&lt;&gt;"",P232+Q231,"")</f>
        <v/>
      </c>
      <c r="R232" s="145" t="str">
        <f aca="false">IF(M232&lt;&gt;"",$Q$22-Q232,"")</f>
        <v/>
      </c>
    </row>
    <row r="233" customFormat="false" ht="15" hidden="false" customHeight="true" outlineLevel="0" collapsed="false">
      <c r="A233" s="99"/>
      <c r="B233" s="134"/>
      <c r="C233" s="135" t="n">
        <v>195</v>
      </c>
      <c r="D233" s="144" t="str">
        <f aca="false">IF(($H$24*12-C233)&gt;=0,C233,"")</f>
        <v/>
      </c>
      <c r="E233" s="143" t="n">
        <f aca="false">IF(D233&lt;&gt;"",($H$22*$H$26/12)/(1-(1+($H$26/12))^(-$H$24*12)),0)</f>
        <v>0</v>
      </c>
      <c r="F233" s="145" t="str">
        <f aca="false">IF(D233&lt;&gt;"",I232*$H$26/12,"")</f>
        <v/>
      </c>
      <c r="G233" s="145" t="str">
        <f aca="false">IF(D233&lt;&gt;"",E233-F233,"")</f>
        <v/>
      </c>
      <c r="H233" s="145" t="str">
        <f aca="false">IF(D233&lt;&gt;"",G233+H232,"")</f>
        <v/>
      </c>
      <c r="I233" s="145" t="str">
        <f aca="false">IF(D233&lt;&gt;"",$H$22-H233,"")</f>
        <v/>
      </c>
      <c r="J233" s="138"/>
      <c r="K233" s="139"/>
      <c r="L233" s="135" t="n">
        <v>195</v>
      </c>
      <c r="M233" s="144" t="str">
        <f aca="false">IF(($Q$24*12-L233)&gt;=0,L233,"")</f>
        <v/>
      </c>
      <c r="N233" s="143" t="n">
        <f aca="false">IF(M233&lt;&gt;"",($Q$22*$Q$26/12)/(1-(1+($Q$26/12))^(-$Q$24*12)),0)</f>
        <v>0</v>
      </c>
      <c r="O233" s="145" t="str">
        <f aca="false">IF(M233&lt;&gt;"",R232*$Q$26/12,"")</f>
        <v/>
      </c>
      <c r="P233" s="145" t="str">
        <f aca="false">IF(M233&lt;&gt;"",N233-O233,"")</f>
        <v/>
      </c>
      <c r="Q233" s="145" t="str">
        <f aca="false">IF(M233&lt;&gt;"",P233+Q232,"")</f>
        <v/>
      </c>
      <c r="R233" s="145" t="str">
        <f aca="false">IF(M233&lt;&gt;"",$Q$22-Q233,"")</f>
        <v/>
      </c>
    </row>
    <row r="234" customFormat="false" ht="15" hidden="false" customHeight="true" outlineLevel="0" collapsed="false">
      <c r="A234" s="99"/>
      <c r="B234" s="134"/>
      <c r="C234" s="135" t="n">
        <v>196</v>
      </c>
      <c r="D234" s="144" t="str">
        <f aca="false">IF(($H$24*12-C234)&gt;=0,C234,"")</f>
        <v/>
      </c>
      <c r="E234" s="143" t="n">
        <f aca="false">IF(D234&lt;&gt;"",($H$22*$H$26/12)/(1-(1+($H$26/12))^(-$H$24*12)),0)</f>
        <v>0</v>
      </c>
      <c r="F234" s="145" t="str">
        <f aca="false">IF(D234&lt;&gt;"",I233*$H$26/12,"")</f>
        <v/>
      </c>
      <c r="G234" s="145" t="str">
        <f aca="false">IF(D234&lt;&gt;"",E234-F234,"")</f>
        <v/>
      </c>
      <c r="H234" s="145" t="str">
        <f aca="false">IF(D234&lt;&gt;"",G234+H233,"")</f>
        <v/>
      </c>
      <c r="I234" s="145" t="str">
        <f aca="false">IF(D234&lt;&gt;"",$H$22-H234,"")</f>
        <v/>
      </c>
      <c r="J234" s="138"/>
      <c r="K234" s="139"/>
      <c r="L234" s="135" t="n">
        <v>196</v>
      </c>
      <c r="M234" s="144" t="str">
        <f aca="false">IF(($Q$24*12-L234)&gt;=0,L234,"")</f>
        <v/>
      </c>
      <c r="N234" s="143" t="n">
        <f aca="false">IF(M234&lt;&gt;"",($Q$22*$Q$26/12)/(1-(1+($Q$26/12))^(-$Q$24*12)),0)</f>
        <v>0</v>
      </c>
      <c r="O234" s="145" t="str">
        <f aca="false">IF(M234&lt;&gt;"",R233*$Q$26/12,"")</f>
        <v/>
      </c>
      <c r="P234" s="145" t="str">
        <f aca="false">IF(M234&lt;&gt;"",N234-O234,"")</f>
        <v/>
      </c>
      <c r="Q234" s="145" t="str">
        <f aca="false">IF(M234&lt;&gt;"",P234+Q233,"")</f>
        <v/>
      </c>
      <c r="R234" s="145" t="str">
        <f aca="false">IF(M234&lt;&gt;"",$Q$22-Q234,"")</f>
        <v/>
      </c>
    </row>
    <row r="235" customFormat="false" ht="15" hidden="false" customHeight="true" outlineLevel="0" collapsed="false">
      <c r="A235" s="99"/>
      <c r="B235" s="134"/>
      <c r="C235" s="135" t="n">
        <v>197</v>
      </c>
      <c r="D235" s="144" t="str">
        <f aca="false">IF(($H$24*12-C235)&gt;=0,C235,"")</f>
        <v/>
      </c>
      <c r="E235" s="143" t="n">
        <f aca="false">IF(D235&lt;&gt;"",($H$22*$H$26/12)/(1-(1+($H$26/12))^(-$H$24*12)),0)</f>
        <v>0</v>
      </c>
      <c r="F235" s="145" t="str">
        <f aca="false">IF(D235&lt;&gt;"",I234*$H$26/12,"")</f>
        <v/>
      </c>
      <c r="G235" s="145" t="str">
        <f aca="false">IF(D235&lt;&gt;"",E235-F235,"")</f>
        <v/>
      </c>
      <c r="H235" s="145" t="str">
        <f aca="false">IF(D235&lt;&gt;"",G235+H234,"")</f>
        <v/>
      </c>
      <c r="I235" s="145" t="str">
        <f aca="false">IF(D235&lt;&gt;"",$H$22-H235,"")</f>
        <v/>
      </c>
      <c r="J235" s="138"/>
      <c r="K235" s="139"/>
      <c r="L235" s="135" t="n">
        <v>197</v>
      </c>
      <c r="M235" s="144" t="str">
        <f aca="false">IF(($Q$24*12-L235)&gt;=0,L235,"")</f>
        <v/>
      </c>
      <c r="N235" s="143" t="n">
        <f aca="false">IF(M235&lt;&gt;"",($Q$22*$Q$26/12)/(1-(1+($Q$26/12))^(-$Q$24*12)),0)</f>
        <v>0</v>
      </c>
      <c r="O235" s="145" t="str">
        <f aca="false">IF(M235&lt;&gt;"",R234*$Q$26/12,"")</f>
        <v/>
      </c>
      <c r="P235" s="145" t="str">
        <f aca="false">IF(M235&lt;&gt;"",N235-O235,"")</f>
        <v/>
      </c>
      <c r="Q235" s="145" t="str">
        <f aca="false">IF(M235&lt;&gt;"",P235+Q234,"")</f>
        <v/>
      </c>
      <c r="R235" s="145" t="str">
        <f aca="false">IF(M235&lt;&gt;"",$Q$22-Q235,"")</f>
        <v/>
      </c>
    </row>
    <row r="236" customFormat="false" ht="15" hidden="false" customHeight="true" outlineLevel="0" collapsed="false">
      <c r="A236" s="99"/>
      <c r="B236" s="134"/>
      <c r="C236" s="135" t="n">
        <v>198</v>
      </c>
      <c r="D236" s="144" t="str">
        <f aca="false">IF(($H$24*12-C236)&gt;=0,C236,"")</f>
        <v/>
      </c>
      <c r="E236" s="143" t="n">
        <f aca="false">IF(D236&lt;&gt;"",($H$22*$H$26/12)/(1-(1+($H$26/12))^(-$H$24*12)),0)</f>
        <v>0</v>
      </c>
      <c r="F236" s="145" t="str">
        <f aca="false">IF(D236&lt;&gt;"",I235*$H$26/12,"")</f>
        <v/>
      </c>
      <c r="G236" s="145" t="str">
        <f aca="false">IF(D236&lt;&gt;"",E236-F236,"")</f>
        <v/>
      </c>
      <c r="H236" s="145" t="str">
        <f aca="false">IF(D236&lt;&gt;"",G236+H235,"")</f>
        <v/>
      </c>
      <c r="I236" s="145" t="str">
        <f aca="false">IF(D236&lt;&gt;"",$H$22-H236,"")</f>
        <v/>
      </c>
      <c r="J236" s="138"/>
      <c r="K236" s="139"/>
      <c r="L236" s="135" t="n">
        <v>198</v>
      </c>
      <c r="M236" s="144" t="str">
        <f aca="false">IF(($Q$24*12-L236)&gt;=0,L236,"")</f>
        <v/>
      </c>
      <c r="N236" s="143" t="n">
        <f aca="false">IF(M236&lt;&gt;"",($Q$22*$Q$26/12)/(1-(1+($Q$26/12))^(-$Q$24*12)),0)</f>
        <v>0</v>
      </c>
      <c r="O236" s="145" t="str">
        <f aca="false">IF(M236&lt;&gt;"",R235*$Q$26/12,"")</f>
        <v/>
      </c>
      <c r="P236" s="145" t="str">
        <f aca="false">IF(M236&lt;&gt;"",N236-O236,"")</f>
        <v/>
      </c>
      <c r="Q236" s="145" t="str">
        <f aca="false">IF(M236&lt;&gt;"",P236+Q235,"")</f>
        <v/>
      </c>
      <c r="R236" s="145" t="str">
        <f aca="false">IF(M236&lt;&gt;"",$Q$22-Q236,"")</f>
        <v/>
      </c>
    </row>
    <row r="237" customFormat="false" ht="15" hidden="false" customHeight="true" outlineLevel="0" collapsed="false">
      <c r="A237" s="99"/>
      <c r="B237" s="134"/>
      <c r="C237" s="135" t="n">
        <v>199</v>
      </c>
      <c r="D237" s="144" t="str">
        <f aca="false">IF(($H$24*12-C237)&gt;=0,C237,"")</f>
        <v/>
      </c>
      <c r="E237" s="143" t="n">
        <f aca="false">IF(D237&lt;&gt;"",($H$22*$H$26/12)/(1-(1+($H$26/12))^(-$H$24*12)),0)</f>
        <v>0</v>
      </c>
      <c r="F237" s="145" t="str">
        <f aca="false">IF(D237&lt;&gt;"",I236*$H$26/12,"")</f>
        <v/>
      </c>
      <c r="G237" s="145" t="str">
        <f aca="false">IF(D237&lt;&gt;"",E237-F237,"")</f>
        <v/>
      </c>
      <c r="H237" s="145" t="str">
        <f aca="false">IF(D237&lt;&gt;"",G237+H236,"")</f>
        <v/>
      </c>
      <c r="I237" s="145" t="str">
        <f aca="false">IF(D237&lt;&gt;"",$H$22-H237,"")</f>
        <v/>
      </c>
      <c r="J237" s="138"/>
      <c r="K237" s="139"/>
      <c r="L237" s="135" t="n">
        <v>199</v>
      </c>
      <c r="M237" s="144" t="str">
        <f aca="false">IF(($Q$24*12-L237)&gt;=0,L237,"")</f>
        <v/>
      </c>
      <c r="N237" s="143" t="n">
        <f aca="false">IF(M237&lt;&gt;"",($Q$22*$Q$26/12)/(1-(1+($Q$26/12))^(-$Q$24*12)),0)</f>
        <v>0</v>
      </c>
      <c r="O237" s="145" t="str">
        <f aca="false">IF(M237&lt;&gt;"",R236*$Q$26/12,"")</f>
        <v/>
      </c>
      <c r="P237" s="145" t="str">
        <f aca="false">IF(M237&lt;&gt;"",N237-O237,"")</f>
        <v/>
      </c>
      <c r="Q237" s="145" t="str">
        <f aca="false">IF(M237&lt;&gt;"",P237+Q236,"")</f>
        <v/>
      </c>
      <c r="R237" s="145" t="str">
        <f aca="false">IF(M237&lt;&gt;"",$Q$22-Q237,"")</f>
        <v/>
      </c>
    </row>
    <row r="238" customFormat="false" ht="15" hidden="false" customHeight="true" outlineLevel="0" collapsed="false">
      <c r="A238" s="99"/>
      <c r="B238" s="134"/>
      <c r="C238" s="135" t="n">
        <v>200</v>
      </c>
      <c r="D238" s="144" t="str">
        <f aca="false">IF(($H$24*12-C238)&gt;=0,C238,"")</f>
        <v/>
      </c>
      <c r="E238" s="143" t="n">
        <f aca="false">IF(D238&lt;&gt;"",($H$22*$H$26/12)/(1-(1+($H$26/12))^(-$H$24*12)),0)</f>
        <v>0</v>
      </c>
      <c r="F238" s="145" t="str">
        <f aca="false">IF(D238&lt;&gt;"",I237*$H$26/12,"")</f>
        <v/>
      </c>
      <c r="G238" s="145" t="str">
        <f aca="false">IF(D238&lt;&gt;"",E238-F238,"")</f>
        <v/>
      </c>
      <c r="H238" s="145" t="str">
        <f aca="false">IF(D238&lt;&gt;"",G238+H237,"")</f>
        <v/>
      </c>
      <c r="I238" s="145" t="str">
        <f aca="false">IF(D238&lt;&gt;"",$H$22-H238,"")</f>
        <v/>
      </c>
      <c r="J238" s="138"/>
      <c r="K238" s="139"/>
      <c r="L238" s="135" t="n">
        <v>200</v>
      </c>
      <c r="M238" s="144" t="str">
        <f aca="false">IF(($Q$24*12-L238)&gt;=0,L238,"")</f>
        <v/>
      </c>
      <c r="N238" s="143" t="n">
        <f aca="false">IF(M238&lt;&gt;"",($Q$22*$Q$26/12)/(1-(1+($Q$26/12))^(-$Q$24*12)),0)</f>
        <v>0</v>
      </c>
      <c r="O238" s="145" t="str">
        <f aca="false">IF(M238&lt;&gt;"",R237*$Q$26/12,"")</f>
        <v/>
      </c>
      <c r="P238" s="145" t="str">
        <f aca="false">IF(M238&lt;&gt;"",N238-O238,"")</f>
        <v/>
      </c>
      <c r="Q238" s="145" t="str">
        <f aca="false">IF(M238&lt;&gt;"",P238+Q237,"")</f>
        <v/>
      </c>
      <c r="R238" s="145" t="str">
        <f aca="false">IF(M238&lt;&gt;"",$Q$22-Q238,"")</f>
        <v/>
      </c>
    </row>
    <row r="239" customFormat="false" ht="15" hidden="false" customHeight="true" outlineLevel="0" collapsed="false">
      <c r="A239" s="99"/>
      <c r="B239" s="134"/>
      <c r="C239" s="135" t="n">
        <v>201</v>
      </c>
      <c r="D239" s="144" t="str">
        <f aca="false">IF(($H$24*12-C239)&gt;=0,C239,"")</f>
        <v/>
      </c>
      <c r="E239" s="143" t="n">
        <f aca="false">IF(D239&lt;&gt;"",($H$22*$H$26/12)/(1-(1+($H$26/12))^(-$H$24*12)),0)</f>
        <v>0</v>
      </c>
      <c r="F239" s="145" t="str">
        <f aca="false">IF(D239&lt;&gt;"",I238*$H$26/12,"")</f>
        <v/>
      </c>
      <c r="G239" s="145" t="str">
        <f aca="false">IF(D239&lt;&gt;"",E239-F239,"")</f>
        <v/>
      </c>
      <c r="H239" s="145" t="str">
        <f aca="false">IF(D239&lt;&gt;"",G239+H238,"")</f>
        <v/>
      </c>
      <c r="I239" s="145" t="str">
        <f aca="false">IF(D239&lt;&gt;"",$H$22-H239,"")</f>
        <v/>
      </c>
      <c r="J239" s="138"/>
      <c r="K239" s="139"/>
      <c r="L239" s="135" t="n">
        <v>201</v>
      </c>
      <c r="M239" s="144" t="str">
        <f aca="false">IF(($Q$24*12-L239)&gt;=0,L239,"")</f>
        <v/>
      </c>
      <c r="N239" s="143" t="n">
        <f aca="false">IF(M239&lt;&gt;"",($Q$22*$Q$26/12)/(1-(1+($Q$26/12))^(-$Q$24*12)),0)</f>
        <v>0</v>
      </c>
      <c r="O239" s="145" t="str">
        <f aca="false">IF(M239&lt;&gt;"",R238*$Q$26/12,"")</f>
        <v/>
      </c>
      <c r="P239" s="145" t="str">
        <f aca="false">IF(M239&lt;&gt;"",N239-O239,"")</f>
        <v/>
      </c>
      <c r="Q239" s="145" t="str">
        <f aca="false">IF(M239&lt;&gt;"",P239+Q238,"")</f>
        <v/>
      </c>
      <c r="R239" s="145" t="str">
        <f aca="false">IF(M239&lt;&gt;"",$Q$22-Q239,"")</f>
        <v/>
      </c>
    </row>
    <row r="240" customFormat="false" ht="15" hidden="false" customHeight="true" outlineLevel="0" collapsed="false">
      <c r="A240" s="99"/>
      <c r="B240" s="134"/>
      <c r="C240" s="135" t="n">
        <v>202</v>
      </c>
      <c r="D240" s="144" t="str">
        <f aca="false">IF(($H$24*12-C240)&gt;=0,C240,"")</f>
        <v/>
      </c>
      <c r="E240" s="143" t="n">
        <f aca="false">IF(D240&lt;&gt;"",($H$22*$H$26/12)/(1-(1+($H$26/12))^(-$H$24*12)),0)</f>
        <v>0</v>
      </c>
      <c r="F240" s="145" t="str">
        <f aca="false">IF(D240&lt;&gt;"",I239*$H$26/12,"")</f>
        <v/>
      </c>
      <c r="G240" s="145" t="str">
        <f aca="false">IF(D240&lt;&gt;"",E240-F240,"")</f>
        <v/>
      </c>
      <c r="H240" s="145" t="str">
        <f aca="false">IF(D240&lt;&gt;"",G240+H239,"")</f>
        <v/>
      </c>
      <c r="I240" s="145" t="str">
        <f aca="false">IF(D240&lt;&gt;"",$H$22-H240,"")</f>
        <v/>
      </c>
      <c r="J240" s="138"/>
      <c r="K240" s="139"/>
      <c r="L240" s="135" t="n">
        <v>202</v>
      </c>
      <c r="M240" s="144" t="str">
        <f aca="false">IF(($Q$24*12-L240)&gt;=0,L240,"")</f>
        <v/>
      </c>
      <c r="N240" s="143" t="n">
        <f aca="false">IF(M240&lt;&gt;"",($Q$22*$Q$26/12)/(1-(1+($Q$26/12))^(-$Q$24*12)),0)</f>
        <v>0</v>
      </c>
      <c r="O240" s="145" t="str">
        <f aca="false">IF(M240&lt;&gt;"",R239*$Q$26/12,"")</f>
        <v/>
      </c>
      <c r="P240" s="145" t="str">
        <f aca="false">IF(M240&lt;&gt;"",N240-O240,"")</f>
        <v/>
      </c>
      <c r="Q240" s="145" t="str">
        <f aca="false">IF(M240&lt;&gt;"",P240+Q239,"")</f>
        <v/>
      </c>
      <c r="R240" s="145" t="str">
        <f aca="false">IF(M240&lt;&gt;"",$Q$22-Q240,"")</f>
        <v/>
      </c>
    </row>
    <row r="241" customFormat="false" ht="15" hidden="false" customHeight="true" outlineLevel="0" collapsed="false">
      <c r="A241" s="99"/>
      <c r="B241" s="134"/>
      <c r="C241" s="135" t="n">
        <v>203</v>
      </c>
      <c r="D241" s="144" t="str">
        <f aca="false">IF(($H$24*12-C241)&gt;=0,C241,"")</f>
        <v/>
      </c>
      <c r="E241" s="143" t="n">
        <f aca="false">IF(D241&lt;&gt;"",($H$22*$H$26/12)/(1-(1+($H$26/12))^(-$H$24*12)),0)</f>
        <v>0</v>
      </c>
      <c r="F241" s="145" t="str">
        <f aca="false">IF(D241&lt;&gt;"",I240*$H$26/12,"")</f>
        <v/>
      </c>
      <c r="G241" s="145" t="str">
        <f aca="false">IF(D241&lt;&gt;"",E241-F241,"")</f>
        <v/>
      </c>
      <c r="H241" s="145" t="str">
        <f aca="false">IF(D241&lt;&gt;"",G241+H240,"")</f>
        <v/>
      </c>
      <c r="I241" s="145" t="str">
        <f aca="false">IF(D241&lt;&gt;"",$H$22-H241,"")</f>
        <v/>
      </c>
      <c r="J241" s="138"/>
      <c r="K241" s="139"/>
      <c r="L241" s="135" t="n">
        <v>203</v>
      </c>
      <c r="M241" s="144" t="str">
        <f aca="false">IF(($Q$24*12-L241)&gt;=0,L241,"")</f>
        <v/>
      </c>
      <c r="N241" s="143" t="n">
        <f aca="false">IF(M241&lt;&gt;"",($Q$22*$Q$26/12)/(1-(1+($Q$26/12))^(-$Q$24*12)),0)</f>
        <v>0</v>
      </c>
      <c r="O241" s="145" t="str">
        <f aca="false">IF(M241&lt;&gt;"",R240*$Q$26/12,"")</f>
        <v/>
      </c>
      <c r="P241" s="145" t="str">
        <f aca="false">IF(M241&lt;&gt;"",N241-O241,"")</f>
        <v/>
      </c>
      <c r="Q241" s="145" t="str">
        <f aca="false">IF(M241&lt;&gt;"",P241+Q240,"")</f>
        <v/>
      </c>
      <c r="R241" s="145" t="str">
        <f aca="false">IF(M241&lt;&gt;"",$Q$22-Q241,"")</f>
        <v/>
      </c>
    </row>
    <row r="242" customFormat="false" ht="15" hidden="false" customHeight="true" outlineLevel="0" collapsed="false">
      <c r="A242" s="99"/>
      <c r="B242" s="134"/>
      <c r="C242" s="135" t="n">
        <v>204</v>
      </c>
      <c r="D242" s="144" t="str">
        <f aca="false">IF(($H$24*12-C242)&gt;=0,C242,"")</f>
        <v/>
      </c>
      <c r="E242" s="143" t="n">
        <f aca="false">IF(D242&lt;&gt;"",($H$22*$H$26/12)/(1-(1+($H$26/12))^(-$H$24*12)),0)</f>
        <v>0</v>
      </c>
      <c r="F242" s="145" t="str">
        <f aca="false">IF(D242&lt;&gt;"",I241*$H$26/12,"")</f>
        <v/>
      </c>
      <c r="G242" s="145" t="str">
        <f aca="false">IF(D242&lt;&gt;"",E242-F242,"")</f>
        <v/>
      </c>
      <c r="H242" s="145" t="str">
        <f aca="false">IF(D242&lt;&gt;"",G242+H241,"")</f>
        <v/>
      </c>
      <c r="I242" s="145" t="str">
        <f aca="false">IF(D242&lt;&gt;"",$H$22-H242,"")</f>
        <v/>
      </c>
      <c r="J242" s="138"/>
      <c r="K242" s="139"/>
      <c r="L242" s="135" t="n">
        <v>204</v>
      </c>
      <c r="M242" s="144" t="str">
        <f aca="false">IF(($Q$24*12-L242)&gt;=0,L242,"")</f>
        <v/>
      </c>
      <c r="N242" s="143" t="n">
        <f aca="false">IF(M242&lt;&gt;"",($Q$22*$Q$26/12)/(1-(1+($Q$26/12))^(-$Q$24*12)),0)</f>
        <v>0</v>
      </c>
      <c r="O242" s="145" t="str">
        <f aca="false">IF(M242&lt;&gt;"",R241*$Q$26/12,"")</f>
        <v/>
      </c>
      <c r="P242" s="145" t="str">
        <f aca="false">IF(M242&lt;&gt;"",N242-O242,"")</f>
        <v/>
      </c>
      <c r="Q242" s="145" t="str">
        <f aca="false">IF(M242&lt;&gt;"",P242+Q241,"")</f>
        <v/>
      </c>
      <c r="R242" s="145" t="str">
        <f aca="false">IF(M242&lt;&gt;"",$Q$22-Q242,"")</f>
        <v/>
      </c>
    </row>
    <row r="243" customFormat="false" ht="15" hidden="false" customHeight="true" outlineLevel="0" collapsed="false">
      <c r="A243" s="99"/>
      <c r="B243" s="134"/>
      <c r="C243" s="135" t="n">
        <v>205</v>
      </c>
      <c r="D243" s="144" t="str">
        <f aca="false">IF(($H$24*12-C243)&gt;=0,C243,"")</f>
        <v/>
      </c>
      <c r="E243" s="143" t="n">
        <f aca="false">IF(D243&lt;&gt;"",($H$22*$H$26/12)/(1-(1+($H$26/12))^(-$H$24*12)),0)</f>
        <v>0</v>
      </c>
      <c r="F243" s="145" t="str">
        <f aca="false">IF(D243&lt;&gt;"",I242*$H$26/12,"")</f>
        <v/>
      </c>
      <c r="G243" s="145" t="str">
        <f aca="false">IF(D243&lt;&gt;"",E243-F243,"")</f>
        <v/>
      </c>
      <c r="H243" s="145" t="str">
        <f aca="false">IF(D243&lt;&gt;"",G243+H242,"")</f>
        <v/>
      </c>
      <c r="I243" s="145" t="str">
        <f aca="false">IF(D243&lt;&gt;"",$H$22-H243,"")</f>
        <v/>
      </c>
      <c r="J243" s="138"/>
      <c r="K243" s="139"/>
      <c r="L243" s="135" t="n">
        <v>205</v>
      </c>
      <c r="M243" s="144" t="str">
        <f aca="false">IF(($Q$24*12-L243)&gt;=0,L243,"")</f>
        <v/>
      </c>
      <c r="N243" s="143" t="n">
        <f aca="false">IF(M243&lt;&gt;"",($Q$22*$Q$26/12)/(1-(1+($Q$26/12))^(-$Q$24*12)),0)</f>
        <v>0</v>
      </c>
      <c r="O243" s="145" t="str">
        <f aca="false">IF(M243&lt;&gt;"",R242*$Q$26/12,"")</f>
        <v/>
      </c>
      <c r="P243" s="145" t="str">
        <f aca="false">IF(M243&lt;&gt;"",N243-O243,"")</f>
        <v/>
      </c>
      <c r="Q243" s="145" t="str">
        <f aca="false">IF(M243&lt;&gt;"",P243+Q242,"")</f>
        <v/>
      </c>
      <c r="R243" s="145" t="str">
        <f aca="false">IF(M243&lt;&gt;"",$Q$22-Q243,"")</f>
        <v/>
      </c>
    </row>
    <row r="244" customFormat="false" ht="15" hidden="false" customHeight="true" outlineLevel="0" collapsed="false">
      <c r="A244" s="99"/>
      <c r="B244" s="134"/>
      <c r="C244" s="135" t="n">
        <v>206</v>
      </c>
      <c r="D244" s="144" t="str">
        <f aca="false">IF(($H$24*12-C244)&gt;=0,C244,"")</f>
        <v/>
      </c>
      <c r="E244" s="143" t="n">
        <f aca="false">IF(D244&lt;&gt;"",($H$22*$H$26/12)/(1-(1+($H$26/12))^(-$H$24*12)),0)</f>
        <v>0</v>
      </c>
      <c r="F244" s="145" t="str">
        <f aca="false">IF(D244&lt;&gt;"",I243*$H$26/12,"")</f>
        <v/>
      </c>
      <c r="G244" s="145" t="str">
        <f aca="false">IF(D244&lt;&gt;"",E244-F244,"")</f>
        <v/>
      </c>
      <c r="H244" s="145" t="str">
        <f aca="false">IF(D244&lt;&gt;"",G244+H243,"")</f>
        <v/>
      </c>
      <c r="I244" s="145" t="str">
        <f aca="false">IF(D244&lt;&gt;"",$H$22-H244,"")</f>
        <v/>
      </c>
      <c r="J244" s="138"/>
      <c r="K244" s="139"/>
      <c r="L244" s="135" t="n">
        <v>206</v>
      </c>
      <c r="M244" s="144" t="str">
        <f aca="false">IF(($Q$24*12-L244)&gt;=0,L244,"")</f>
        <v/>
      </c>
      <c r="N244" s="143" t="n">
        <f aca="false">IF(M244&lt;&gt;"",($Q$22*$Q$26/12)/(1-(1+($Q$26/12))^(-$Q$24*12)),0)</f>
        <v>0</v>
      </c>
      <c r="O244" s="145" t="str">
        <f aca="false">IF(M244&lt;&gt;"",R243*$Q$26/12,"")</f>
        <v/>
      </c>
      <c r="P244" s="145" t="str">
        <f aca="false">IF(M244&lt;&gt;"",N244-O244,"")</f>
        <v/>
      </c>
      <c r="Q244" s="145" t="str">
        <f aca="false">IF(M244&lt;&gt;"",P244+Q243,"")</f>
        <v/>
      </c>
      <c r="R244" s="145" t="str">
        <f aca="false">IF(M244&lt;&gt;"",$Q$22-Q244,"")</f>
        <v/>
      </c>
    </row>
    <row r="245" customFormat="false" ht="15" hidden="false" customHeight="true" outlineLevel="0" collapsed="false">
      <c r="A245" s="99"/>
      <c r="B245" s="134"/>
      <c r="C245" s="135" t="n">
        <v>207</v>
      </c>
      <c r="D245" s="144" t="str">
        <f aca="false">IF(($H$24*12-C245)&gt;=0,C245,"")</f>
        <v/>
      </c>
      <c r="E245" s="143" t="n">
        <f aca="false">IF(D245&lt;&gt;"",($H$22*$H$26/12)/(1-(1+($H$26/12))^(-$H$24*12)),0)</f>
        <v>0</v>
      </c>
      <c r="F245" s="145" t="str">
        <f aca="false">IF(D245&lt;&gt;"",I244*$H$26/12,"")</f>
        <v/>
      </c>
      <c r="G245" s="145" t="str">
        <f aca="false">IF(D245&lt;&gt;"",E245-F245,"")</f>
        <v/>
      </c>
      <c r="H245" s="145" t="str">
        <f aca="false">IF(D245&lt;&gt;"",G245+H244,"")</f>
        <v/>
      </c>
      <c r="I245" s="145" t="str">
        <f aca="false">IF(D245&lt;&gt;"",$H$22-H245,"")</f>
        <v/>
      </c>
      <c r="J245" s="138"/>
      <c r="K245" s="139"/>
      <c r="L245" s="135" t="n">
        <v>207</v>
      </c>
      <c r="M245" s="144" t="str">
        <f aca="false">IF(($Q$24*12-L245)&gt;=0,L245,"")</f>
        <v/>
      </c>
      <c r="N245" s="143" t="n">
        <f aca="false">IF(M245&lt;&gt;"",($Q$22*$Q$26/12)/(1-(1+($Q$26/12))^(-$Q$24*12)),0)</f>
        <v>0</v>
      </c>
      <c r="O245" s="145" t="str">
        <f aca="false">IF(M245&lt;&gt;"",R244*$Q$26/12,"")</f>
        <v/>
      </c>
      <c r="P245" s="145" t="str">
        <f aca="false">IF(M245&lt;&gt;"",N245-O245,"")</f>
        <v/>
      </c>
      <c r="Q245" s="145" t="str">
        <f aca="false">IF(M245&lt;&gt;"",P245+Q244,"")</f>
        <v/>
      </c>
      <c r="R245" s="145" t="str">
        <f aca="false">IF(M245&lt;&gt;"",$Q$22-Q245,"")</f>
        <v/>
      </c>
    </row>
    <row r="246" customFormat="false" ht="15" hidden="false" customHeight="true" outlineLevel="0" collapsed="false">
      <c r="A246" s="99"/>
      <c r="B246" s="134"/>
      <c r="C246" s="135" t="n">
        <v>208</v>
      </c>
      <c r="D246" s="144" t="str">
        <f aca="false">IF(($H$24*12-C246)&gt;=0,C246,"")</f>
        <v/>
      </c>
      <c r="E246" s="143" t="n">
        <f aca="false">IF(D246&lt;&gt;"",($H$22*$H$26/12)/(1-(1+($H$26/12))^(-$H$24*12)),0)</f>
        <v>0</v>
      </c>
      <c r="F246" s="145" t="str">
        <f aca="false">IF(D246&lt;&gt;"",I245*$H$26/12,"")</f>
        <v/>
      </c>
      <c r="G246" s="145" t="str">
        <f aca="false">IF(D246&lt;&gt;"",E246-F246,"")</f>
        <v/>
      </c>
      <c r="H246" s="145" t="str">
        <f aca="false">IF(D246&lt;&gt;"",G246+H245,"")</f>
        <v/>
      </c>
      <c r="I246" s="145" t="str">
        <f aca="false">IF(D246&lt;&gt;"",$H$22-H246,"")</f>
        <v/>
      </c>
      <c r="J246" s="138"/>
      <c r="K246" s="139"/>
      <c r="L246" s="135" t="n">
        <v>208</v>
      </c>
      <c r="M246" s="144" t="str">
        <f aca="false">IF(($Q$24*12-L246)&gt;=0,L246,"")</f>
        <v/>
      </c>
      <c r="N246" s="143" t="n">
        <f aca="false">IF(M246&lt;&gt;"",($Q$22*$Q$26/12)/(1-(1+($Q$26/12))^(-$Q$24*12)),0)</f>
        <v>0</v>
      </c>
      <c r="O246" s="145" t="str">
        <f aca="false">IF(M246&lt;&gt;"",R245*$Q$26/12,"")</f>
        <v/>
      </c>
      <c r="P246" s="145" t="str">
        <f aca="false">IF(M246&lt;&gt;"",N246-O246,"")</f>
        <v/>
      </c>
      <c r="Q246" s="145" t="str">
        <f aca="false">IF(M246&lt;&gt;"",P246+Q245,"")</f>
        <v/>
      </c>
      <c r="R246" s="145" t="str">
        <f aca="false">IF(M246&lt;&gt;"",$Q$22-Q246,"")</f>
        <v/>
      </c>
    </row>
    <row r="247" customFormat="false" ht="15" hidden="false" customHeight="true" outlineLevel="0" collapsed="false">
      <c r="A247" s="99"/>
      <c r="B247" s="134"/>
      <c r="C247" s="135" t="n">
        <v>209</v>
      </c>
      <c r="D247" s="144" t="str">
        <f aca="false">IF(($H$24*12-C247)&gt;=0,C247,"")</f>
        <v/>
      </c>
      <c r="E247" s="143" t="n">
        <f aca="false">IF(D247&lt;&gt;"",($H$22*$H$26/12)/(1-(1+($H$26/12))^(-$H$24*12)),0)</f>
        <v>0</v>
      </c>
      <c r="F247" s="145" t="str">
        <f aca="false">IF(D247&lt;&gt;"",I246*$H$26/12,"")</f>
        <v/>
      </c>
      <c r="G247" s="145" t="str">
        <f aca="false">IF(D247&lt;&gt;"",E247-F247,"")</f>
        <v/>
      </c>
      <c r="H247" s="145" t="str">
        <f aca="false">IF(D247&lt;&gt;"",G247+H246,"")</f>
        <v/>
      </c>
      <c r="I247" s="145" t="str">
        <f aca="false">IF(D247&lt;&gt;"",$H$22-H247,"")</f>
        <v/>
      </c>
      <c r="J247" s="138"/>
      <c r="K247" s="139"/>
      <c r="L247" s="135" t="n">
        <v>209</v>
      </c>
      <c r="M247" s="144" t="str">
        <f aca="false">IF(($Q$24*12-L247)&gt;=0,L247,"")</f>
        <v/>
      </c>
      <c r="N247" s="143" t="n">
        <f aca="false">IF(M247&lt;&gt;"",($Q$22*$Q$26/12)/(1-(1+($Q$26/12))^(-$Q$24*12)),0)</f>
        <v>0</v>
      </c>
      <c r="O247" s="145" t="str">
        <f aca="false">IF(M247&lt;&gt;"",R246*$Q$26/12,"")</f>
        <v/>
      </c>
      <c r="P247" s="145" t="str">
        <f aca="false">IF(M247&lt;&gt;"",N247-O247,"")</f>
        <v/>
      </c>
      <c r="Q247" s="145" t="str">
        <f aca="false">IF(M247&lt;&gt;"",P247+Q246,"")</f>
        <v/>
      </c>
      <c r="R247" s="145" t="str">
        <f aca="false">IF(M247&lt;&gt;"",$Q$22-Q247,"")</f>
        <v/>
      </c>
    </row>
    <row r="248" customFormat="false" ht="15" hidden="false" customHeight="true" outlineLevel="0" collapsed="false">
      <c r="A248" s="99"/>
      <c r="B248" s="134"/>
      <c r="C248" s="135" t="n">
        <v>210</v>
      </c>
      <c r="D248" s="144" t="str">
        <f aca="false">IF(($H$24*12-C248)&gt;=0,C248,"")</f>
        <v/>
      </c>
      <c r="E248" s="143" t="n">
        <f aca="false">IF(D248&lt;&gt;"",($H$22*$H$26/12)/(1-(1+($H$26/12))^(-$H$24*12)),0)</f>
        <v>0</v>
      </c>
      <c r="F248" s="145" t="str">
        <f aca="false">IF(D248&lt;&gt;"",I247*$H$26/12,"")</f>
        <v/>
      </c>
      <c r="G248" s="145" t="str">
        <f aca="false">IF(D248&lt;&gt;"",E248-F248,"")</f>
        <v/>
      </c>
      <c r="H248" s="145" t="str">
        <f aca="false">IF(D248&lt;&gt;"",G248+H247,"")</f>
        <v/>
      </c>
      <c r="I248" s="145" t="str">
        <f aca="false">IF(D248&lt;&gt;"",$H$22-H248,"")</f>
        <v/>
      </c>
      <c r="J248" s="138"/>
      <c r="K248" s="139"/>
      <c r="L248" s="135" t="n">
        <v>210</v>
      </c>
      <c r="M248" s="144" t="str">
        <f aca="false">IF(($Q$24*12-L248)&gt;=0,L248,"")</f>
        <v/>
      </c>
      <c r="N248" s="143" t="n">
        <f aca="false">IF(M248&lt;&gt;"",($Q$22*$Q$26/12)/(1-(1+($Q$26/12))^(-$Q$24*12)),0)</f>
        <v>0</v>
      </c>
      <c r="O248" s="145" t="str">
        <f aca="false">IF(M248&lt;&gt;"",R247*$Q$26/12,"")</f>
        <v/>
      </c>
      <c r="P248" s="145" t="str">
        <f aca="false">IF(M248&lt;&gt;"",N248-O248,"")</f>
        <v/>
      </c>
      <c r="Q248" s="145" t="str">
        <f aca="false">IF(M248&lt;&gt;"",P248+Q247,"")</f>
        <v/>
      </c>
      <c r="R248" s="145" t="str">
        <f aca="false">IF(M248&lt;&gt;"",$Q$22-Q248,"")</f>
        <v/>
      </c>
    </row>
    <row r="249" customFormat="false" ht="15" hidden="false" customHeight="true" outlineLevel="0" collapsed="false">
      <c r="A249" s="99"/>
      <c r="B249" s="134"/>
      <c r="C249" s="135" t="n">
        <v>211</v>
      </c>
      <c r="D249" s="144" t="str">
        <f aca="false">IF(($H$24*12-C249)&gt;=0,C249,"")</f>
        <v/>
      </c>
      <c r="E249" s="143" t="n">
        <f aca="false">IF(D249&lt;&gt;"",($H$22*$H$26/12)/(1-(1+($H$26/12))^(-$H$24*12)),0)</f>
        <v>0</v>
      </c>
      <c r="F249" s="145" t="str">
        <f aca="false">IF(D249&lt;&gt;"",I248*$H$26/12,"")</f>
        <v/>
      </c>
      <c r="G249" s="145" t="str">
        <f aca="false">IF(D249&lt;&gt;"",E249-F249,"")</f>
        <v/>
      </c>
      <c r="H249" s="145" t="str">
        <f aca="false">IF(D249&lt;&gt;"",G249+H248,"")</f>
        <v/>
      </c>
      <c r="I249" s="145" t="str">
        <f aca="false">IF(D249&lt;&gt;"",$H$22-H249,"")</f>
        <v/>
      </c>
      <c r="J249" s="138"/>
      <c r="K249" s="139"/>
      <c r="L249" s="135" t="n">
        <v>211</v>
      </c>
      <c r="M249" s="144" t="str">
        <f aca="false">IF(($Q$24*12-L249)&gt;=0,L249,"")</f>
        <v/>
      </c>
      <c r="N249" s="143" t="n">
        <f aca="false">IF(M249&lt;&gt;"",($Q$22*$Q$26/12)/(1-(1+($Q$26/12))^(-$Q$24*12)),0)</f>
        <v>0</v>
      </c>
      <c r="O249" s="145" t="str">
        <f aca="false">IF(M249&lt;&gt;"",R248*$Q$26/12,"")</f>
        <v/>
      </c>
      <c r="P249" s="145" t="str">
        <f aca="false">IF(M249&lt;&gt;"",N249-O249,"")</f>
        <v/>
      </c>
      <c r="Q249" s="145" t="str">
        <f aca="false">IF(M249&lt;&gt;"",P249+Q248,"")</f>
        <v/>
      </c>
      <c r="R249" s="145" t="str">
        <f aca="false">IF(M249&lt;&gt;"",$Q$22-Q249,"")</f>
        <v/>
      </c>
    </row>
    <row r="250" customFormat="false" ht="15" hidden="false" customHeight="true" outlineLevel="0" collapsed="false">
      <c r="A250" s="99"/>
      <c r="B250" s="134"/>
      <c r="C250" s="135" t="n">
        <v>212</v>
      </c>
      <c r="D250" s="144" t="str">
        <f aca="false">IF(($H$24*12-C250)&gt;=0,C250,"")</f>
        <v/>
      </c>
      <c r="E250" s="143" t="n">
        <f aca="false">IF(D250&lt;&gt;"",($H$22*$H$26/12)/(1-(1+($H$26/12))^(-$H$24*12)),0)</f>
        <v>0</v>
      </c>
      <c r="F250" s="145" t="str">
        <f aca="false">IF(D250&lt;&gt;"",I249*$H$26/12,"")</f>
        <v/>
      </c>
      <c r="G250" s="145" t="str">
        <f aca="false">IF(D250&lt;&gt;"",E250-F250,"")</f>
        <v/>
      </c>
      <c r="H250" s="145" t="str">
        <f aca="false">IF(D250&lt;&gt;"",G250+H249,"")</f>
        <v/>
      </c>
      <c r="I250" s="145" t="str">
        <f aca="false">IF(D250&lt;&gt;"",$H$22-H250,"")</f>
        <v/>
      </c>
      <c r="J250" s="138"/>
      <c r="K250" s="139"/>
      <c r="L250" s="135" t="n">
        <v>212</v>
      </c>
      <c r="M250" s="144" t="str">
        <f aca="false">IF(($Q$24*12-L250)&gt;=0,L250,"")</f>
        <v/>
      </c>
      <c r="N250" s="143" t="n">
        <f aca="false">IF(M250&lt;&gt;"",($Q$22*$Q$26/12)/(1-(1+($Q$26/12))^(-$Q$24*12)),0)</f>
        <v>0</v>
      </c>
      <c r="O250" s="145" t="str">
        <f aca="false">IF(M250&lt;&gt;"",R249*$Q$26/12,"")</f>
        <v/>
      </c>
      <c r="P250" s="145" t="str">
        <f aca="false">IF(M250&lt;&gt;"",N250-O250,"")</f>
        <v/>
      </c>
      <c r="Q250" s="145" t="str">
        <f aca="false">IF(M250&lt;&gt;"",P250+Q249,"")</f>
        <v/>
      </c>
      <c r="R250" s="145" t="str">
        <f aca="false">IF(M250&lt;&gt;"",$Q$22-Q250,"")</f>
        <v/>
      </c>
    </row>
    <row r="251" customFormat="false" ht="15" hidden="false" customHeight="true" outlineLevel="0" collapsed="false">
      <c r="A251" s="99"/>
      <c r="B251" s="134"/>
      <c r="C251" s="135" t="n">
        <v>213</v>
      </c>
      <c r="D251" s="144" t="str">
        <f aca="false">IF(($H$24*12-C251)&gt;=0,C251,"")</f>
        <v/>
      </c>
      <c r="E251" s="143" t="n">
        <f aca="false">IF(D251&lt;&gt;"",($H$22*$H$26/12)/(1-(1+($H$26/12))^(-$H$24*12)),0)</f>
        <v>0</v>
      </c>
      <c r="F251" s="145" t="str">
        <f aca="false">IF(D251&lt;&gt;"",I250*$H$26/12,"")</f>
        <v/>
      </c>
      <c r="G251" s="145" t="str">
        <f aca="false">IF(D251&lt;&gt;"",E251-F251,"")</f>
        <v/>
      </c>
      <c r="H251" s="145" t="str">
        <f aca="false">IF(D251&lt;&gt;"",G251+H250,"")</f>
        <v/>
      </c>
      <c r="I251" s="145" t="str">
        <f aca="false">IF(D251&lt;&gt;"",$H$22-H251,"")</f>
        <v/>
      </c>
      <c r="J251" s="138"/>
      <c r="K251" s="139"/>
      <c r="L251" s="135" t="n">
        <v>213</v>
      </c>
      <c r="M251" s="144" t="str">
        <f aca="false">IF(($Q$24*12-L251)&gt;=0,L251,"")</f>
        <v/>
      </c>
      <c r="N251" s="143" t="n">
        <f aca="false">IF(M251&lt;&gt;"",($Q$22*$Q$26/12)/(1-(1+($Q$26/12))^(-$Q$24*12)),0)</f>
        <v>0</v>
      </c>
      <c r="O251" s="145" t="str">
        <f aca="false">IF(M251&lt;&gt;"",R250*$Q$26/12,"")</f>
        <v/>
      </c>
      <c r="P251" s="145" t="str">
        <f aca="false">IF(M251&lt;&gt;"",N251-O251,"")</f>
        <v/>
      </c>
      <c r="Q251" s="145" t="str">
        <f aca="false">IF(M251&lt;&gt;"",P251+Q250,"")</f>
        <v/>
      </c>
      <c r="R251" s="145" t="str">
        <f aca="false">IF(M251&lt;&gt;"",$Q$22-Q251,"")</f>
        <v/>
      </c>
    </row>
    <row r="252" customFormat="false" ht="15" hidden="false" customHeight="true" outlineLevel="0" collapsed="false">
      <c r="A252" s="99"/>
      <c r="B252" s="134"/>
      <c r="C252" s="135" t="n">
        <v>214</v>
      </c>
      <c r="D252" s="144" t="str">
        <f aca="false">IF(($H$24*12-C252)&gt;=0,C252,"")</f>
        <v/>
      </c>
      <c r="E252" s="143" t="n">
        <f aca="false">IF(D252&lt;&gt;"",($H$22*$H$26/12)/(1-(1+($H$26/12))^(-$H$24*12)),0)</f>
        <v>0</v>
      </c>
      <c r="F252" s="145" t="str">
        <f aca="false">IF(D252&lt;&gt;"",I251*$H$26/12,"")</f>
        <v/>
      </c>
      <c r="G252" s="145" t="str">
        <f aca="false">IF(D252&lt;&gt;"",E252-F252,"")</f>
        <v/>
      </c>
      <c r="H252" s="145" t="str">
        <f aca="false">IF(D252&lt;&gt;"",G252+H251,"")</f>
        <v/>
      </c>
      <c r="I252" s="145" t="str">
        <f aca="false">IF(D252&lt;&gt;"",$H$22-H252,"")</f>
        <v/>
      </c>
      <c r="J252" s="138"/>
      <c r="K252" s="139"/>
      <c r="L252" s="135" t="n">
        <v>214</v>
      </c>
      <c r="M252" s="144" t="str">
        <f aca="false">IF(($Q$24*12-L252)&gt;=0,L252,"")</f>
        <v/>
      </c>
      <c r="N252" s="143" t="n">
        <f aca="false">IF(M252&lt;&gt;"",($Q$22*$Q$26/12)/(1-(1+($Q$26/12))^(-$Q$24*12)),0)</f>
        <v>0</v>
      </c>
      <c r="O252" s="145" t="str">
        <f aca="false">IF(M252&lt;&gt;"",R251*$Q$26/12,"")</f>
        <v/>
      </c>
      <c r="P252" s="145" t="str">
        <f aca="false">IF(M252&lt;&gt;"",N252-O252,"")</f>
        <v/>
      </c>
      <c r="Q252" s="145" t="str">
        <f aca="false">IF(M252&lt;&gt;"",P252+Q251,"")</f>
        <v/>
      </c>
      <c r="R252" s="145" t="str">
        <f aca="false">IF(M252&lt;&gt;"",$Q$22-Q252,"")</f>
        <v/>
      </c>
    </row>
    <row r="253" customFormat="false" ht="15" hidden="false" customHeight="true" outlineLevel="0" collapsed="false">
      <c r="A253" s="99"/>
      <c r="B253" s="134"/>
      <c r="C253" s="135" t="n">
        <v>215</v>
      </c>
      <c r="D253" s="144" t="str">
        <f aca="false">IF(($H$24*12-C253)&gt;=0,C253,"")</f>
        <v/>
      </c>
      <c r="E253" s="143" t="n">
        <f aca="false">IF(D253&lt;&gt;"",($H$22*$H$26/12)/(1-(1+($H$26/12))^(-$H$24*12)),0)</f>
        <v>0</v>
      </c>
      <c r="F253" s="145" t="str">
        <f aca="false">IF(D253&lt;&gt;"",I252*$H$26/12,"")</f>
        <v/>
      </c>
      <c r="G253" s="145" t="str">
        <f aca="false">IF(D253&lt;&gt;"",E253-F253,"")</f>
        <v/>
      </c>
      <c r="H253" s="145" t="str">
        <f aca="false">IF(D253&lt;&gt;"",G253+H252,"")</f>
        <v/>
      </c>
      <c r="I253" s="145" t="str">
        <f aca="false">IF(D253&lt;&gt;"",$H$22-H253,"")</f>
        <v/>
      </c>
      <c r="J253" s="138"/>
      <c r="K253" s="139"/>
      <c r="L253" s="135" t="n">
        <v>215</v>
      </c>
      <c r="M253" s="144" t="str">
        <f aca="false">IF(($Q$24*12-L253)&gt;=0,L253,"")</f>
        <v/>
      </c>
      <c r="N253" s="143" t="n">
        <f aca="false">IF(M253&lt;&gt;"",($Q$22*$Q$26/12)/(1-(1+($Q$26/12))^(-$Q$24*12)),0)</f>
        <v>0</v>
      </c>
      <c r="O253" s="145" t="str">
        <f aca="false">IF(M253&lt;&gt;"",R252*$Q$26/12,"")</f>
        <v/>
      </c>
      <c r="P253" s="145" t="str">
        <f aca="false">IF(M253&lt;&gt;"",N253-O253,"")</f>
        <v/>
      </c>
      <c r="Q253" s="145" t="str">
        <f aca="false">IF(M253&lt;&gt;"",P253+Q252,"")</f>
        <v/>
      </c>
      <c r="R253" s="145" t="str">
        <f aca="false">IF(M253&lt;&gt;"",$Q$22-Q253,"")</f>
        <v/>
      </c>
    </row>
    <row r="254" customFormat="false" ht="15" hidden="false" customHeight="true" outlineLevel="0" collapsed="false">
      <c r="A254" s="99"/>
      <c r="B254" s="134"/>
      <c r="C254" s="135" t="n">
        <v>216</v>
      </c>
      <c r="D254" s="144" t="str">
        <f aca="false">IF(($H$24*12-C254)&gt;=0,C254,"")</f>
        <v/>
      </c>
      <c r="E254" s="143" t="n">
        <f aca="false">IF(D254&lt;&gt;"",($H$22*$H$26/12)/(1-(1+($H$26/12))^(-$H$24*12)),0)</f>
        <v>0</v>
      </c>
      <c r="F254" s="145" t="str">
        <f aca="false">IF(D254&lt;&gt;"",I253*$H$26/12,"")</f>
        <v/>
      </c>
      <c r="G254" s="145" t="str">
        <f aca="false">IF(D254&lt;&gt;"",E254-F254,"")</f>
        <v/>
      </c>
      <c r="H254" s="145" t="str">
        <f aca="false">IF(D254&lt;&gt;"",G254+H253,"")</f>
        <v/>
      </c>
      <c r="I254" s="145" t="str">
        <f aca="false">IF(D254&lt;&gt;"",$H$22-H254,"")</f>
        <v/>
      </c>
      <c r="J254" s="138"/>
      <c r="K254" s="139"/>
      <c r="L254" s="135" t="n">
        <v>216</v>
      </c>
      <c r="M254" s="144" t="str">
        <f aca="false">IF(($Q$24*12-L254)&gt;=0,L254,"")</f>
        <v/>
      </c>
      <c r="N254" s="143" t="n">
        <f aca="false">IF(M254&lt;&gt;"",($Q$22*$Q$26/12)/(1-(1+($Q$26/12))^(-$Q$24*12)),0)</f>
        <v>0</v>
      </c>
      <c r="O254" s="145" t="str">
        <f aca="false">IF(M254&lt;&gt;"",R253*$Q$26/12,"")</f>
        <v/>
      </c>
      <c r="P254" s="145" t="str">
        <f aca="false">IF(M254&lt;&gt;"",N254-O254,"")</f>
        <v/>
      </c>
      <c r="Q254" s="145" t="str">
        <f aca="false">IF(M254&lt;&gt;"",P254+Q253,"")</f>
        <v/>
      </c>
      <c r="R254" s="145" t="str">
        <f aca="false">IF(M254&lt;&gt;"",$Q$22-Q254,"")</f>
        <v/>
      </c>
    </row>
    <row r="255" customFormat="false" ht="15" hidden="false" customHeight="true" outlineLevel="0" collapsed="false">
      <c r="A255" s="99"/>
      <c r="B255" s="134"/>
      <c r="C255" s="135" t="n">
        <v>217</v>
      </c>
      <c r="D255" s="144" t="str">
        <f aca="false">IF(($H$24*12-C255)&gt;=0,C255,"")</f>
        <v/>
      </c>
      <c r="E255" s="143" t="n">
        <f aca="false">IF(D255&lt;&gt;"",($H$22*$H$26/12)/(1-(1+($H$26/12))^(-$H$24*12)),0)</f>
        <v>0</v>
      </c>
      <c r="F255" s="145" t="str">
        <f aca="false">IF(D255&lt;&gt;"",I254*$H$26/12,"")</f>
        <v/>
      </c>
      <c r="G255" s="145" t="str">
        <f aca="false">IF(D255&lt;&gt;"",E255-F255,"")</f>
        <v/>
      </c>
      <c r="H255" s="145" t="str">
        <f aca="false">IF(D255&lt;&gt;"",G255+H254,"")</f>
        <v/>
      </c>
      <c r="I255" s="145" t="str">
        <f aca="false">IF(D255&lt;&gt;"",$H$22-H255,"")</f>
        <v/>
      </c>
      <c r="J255" s="138"/>
      <c r="K255" s="139"/>
      <c r="L255" s="135" t="n">
        <v>217</v>
      </c>
      <c r="M255" s="144" t="str">
        <f aca="false">IF(($Q$24*12-L255)&gt;=0,L255,"")</f>
        <v/>
      </c>
      <c r="N255" s="143" t="n">
        <f aca="false">IF(M255&lt;&gt;"",($Q$22*$Q$26/12)/(1-(1+($Q$26/12))^(-$Q$24*12)),0)</f>
        <v>0</v>
      </c>
      <c r="O255" s="145" t="str">
        <f aca="false">IF(M255&lt;&gt;"",R254*$Q$26/12,"")</f>
        <v/>
      </c>
      <c r="P255" s="145" t="str">
        <f aca="false">IF(M255&lt;&gt;"",N255-O255,"")</f>
        <v/>
      </c>
      <c r="Q255" s="145" t="str">
        <f aca="false">IF(M255&lt;&gt;"",P255+Q254,"")</f>
        <v/>
      </c>
      <c r="R255" s="145" t="str">
        <f aca="false">IF(M255&lt;&gt;"",$Q$22-Q255,"")</f>
        <v/>
      </c>
    </row>
    <row r="256" customFormat="false" ht="15" hidden="false" customHeight="true" outlineLevel="0" collapsed="false">
      <c r="A256" s="99"/>
      <c r="B256" s="134"/>
      <c r="C256" s="135" t="n">
        <v>218</v>
      </c>
      <c r="D256" s="144" t="str">
        <f aca="false">IF(($H$24*12-C256)&gt;=0,C256,"")</f>
        <v/>
      </c>
      <c r="E256" s="143" t="n">
        <f aca="false">IF(D256&lt;&gt;"",($H$22*$H$26/12)/(1-(1+($H$26/12))^(-$H$24*12)),0)</f>
        <v>0</v>
      </c>
      <c r="F256" s="145" t="str">
        <f aca="false">IF(D256&lt;&gt;"",I255*$H$26/12,"")</f>
        <v/>
      </c>
      <c r="G256" s="145" t="str">
        <f aca="false">IF(D256&lt;&gt;"",E256-F256,"")</f>
        <v/>
      </c>
      <c r="H256" s="145" t="str">
        <f aca="false">IF(D256&lt;&gt;"",G256+H255,"")</f>
        <v/>
      </c>
      <c r="I256" s="145" t="str">
        <f aca="false">IF(D256&lt;&gt;"",$H$22-H256,"")</f>
        <v/>
      </c>
      <c r="J256" s="138"/>
      <c r="K256" s="139"/>
      <c r="L256" s="135" t="n">
        <v>218</v>
      </c>
      <c r="M256" s="144" t="str">
        <f aca="false">IF(($Q$24*12-L256)&gt;=0,L256,"")</f>
        <v/>
      </c>
      <c r="N256" s="143" t="n">
        <f aca="false">IF(M256&lt;&gt;"",($Q$22*$Q$26/12)/(1-(1+($Q$26/12))^(-$Q$24*12)),0)</f>
        <v>0</v>
      </c>
      <c r="O256" s="145" t="str">
        <f aca="false">IF(M256&lt;&gt;"",R255*$Q$26/12,"")</f>
        <v/>
      </c>
      <c r="P256" s="145" t="str">
        <f aca="false">IF(M256&lt;&gt;"",N256-O256,"")</f>
        <v/>
      </c>
      <c r="Q256" s="145" t="str">
        <f aca="false">IF(M256&lt;&gt;"",P256+Q255,"")</f>
        <v/>
      </c>
      <c r="R256" s="145" t="str">
        <f aca="false">IF(M256&lt;&gt;"",$Q$22-Q256,"")</f>
        <v/>
      </c>
    </row>
    <row r="257" customFormat="false" ht="15" hidden="false" customHeight="true" outlineLevel="0" collapsed="false">
      <c r="A257" s="99"/>
      <c r="B257" s="134"/>
      <c r="C257" s="135" t="n">
        <v>219</v>
      </c>
      <c r="D257" s="144" t="str">
        <f aca="false">IF(($H$24*12-C257)&gt;=0,C257,"")</f>
        <v/>
      </c>
      <c r="E257" s="143" t="n">
        <f aca="false">IF(D257&lt;&gt;"",($H$22*$H$26/12)/(1-(1+($H$26/12))^(-$H$24*12)),0)</f>
        <v>0</v>
      </c>
      <c r="F257" s="145" t="str">
        <f aca="false">IF(D257&lt;&gt;"",I256*$H$26/12,"")</f>
        <v/>
      </c>
      <c r="G257" s="145" t="str">
        <f aca="false">IF(D257&lt;&gt;"",E257-F257,"")</f>
        <v/>
      </c>
      <c r="H257" s="145" t="str">
        <f aca="false">IF(D257&lt;&gt;"",G257+H256,"")</f>
        <v/>
      </c>
      <c r="I257" s="145" t="str">
        <f aca="false">IF(D257&lt;&gt;"",$H$22-H257,"")</f>
        <v/>
      </c>
      <c r="J257" s="138"/>
      <c r="K257" s="139"/>
      <c r="L257" s="135" t="n">
        <v>219</v>
      </c>
      <c r="M257" s="144" t="str">
        <f aca="false">IF(($Q$24*12-L257)&gt;=0,L257,"")</f>
        <v/>
      </c>
      <c r="N257" s="143" t="n">
        <f aca="false">IF(M257&lt;&gt;"",($Q$22*$Q$26/12)/(1-(1+($Q$26/12))^(-$Q$24*12)),0)</f>
        <v>0</v>
      </c>
      <c r="O257" s="145" t="str">
        <f aca="false">IF(M257&lt;&gt;"",R256*$Q$26/12,"")</f>
        <v/>
      </c>
      <c r="P257" s="145" t="str">
        <f aca="false">IF(M257&lt;&gt;"",N257-O257,"")</f>
        <v/>
      </c>
      <c r="Q257" s="145" t="str">
        <f aca="false">IF(M257&lt;&gt;"",P257+Q256,"")</f>
        <v/>
      </c>
      <c r="R257" s="145" t="str">
        <f aca="false">IF(M257&lt;&gt;"",$Q$22-Q257,"")</f>
        <v/>
      </c>
    </row>
    <row r="258" customFormat="false" ht="15" hidden="false" customHeight="true" outlineLevel="0" collapsed="false">
      <c r="A258" s="99"/>
      <c r="B258" s="134"/>
      <c r="C258" s="135" t="n">
        <v>220</v>
      </c>
      <c r="D258" s="144" t="str">
        <f aca="false">IF(($H$24*12-C258)&gt;=0,C258,"")</f>
        <v/>
      </c>
      <c r="E258" s="143" t="n">
        <f aca="false">IF(D258&lt;&gt;"",($H$22*$H$26/12)/(1-(1+($H$26/12))^(-$H$24*12)),0)</f>
        <v>0</v>
      </c>
      <c r="F258" s="145" t="str">
        <f aca="false">IF(D258&lt;&gt;"",I257*$H$26/12,"")</f>
        <v/>
      </c>
      <c r="G258" s="145" t="str">
        <f aca="false">IF(D258&lt;&gt;"",E258-F258,"")</f>
        <v/>
      </c>
      <c r="H258" s="145" t="str">
        <f aca="false">IF(D258&lt;&gt;"",G258+H257,"")</f>
        <v/>
      </c>
      <c r="I258" s="145" t="str">
        <f aca="false">IF(D258&lt;&gt;"",$H$22-H258,"")</f>
        <v/>
      </c>
      <c r="J258" s="138"/>
      <c r="K258" s="139"/>
      <c r="L258" s="135" t="n">
        <v>220</v>
      </c>
      <c r="M258" s="144" t="str">
        <f aca="false">IF(($Q$24*12-L258)&gt;=0,L258,"")</f>
        <v/>
      </c>
      <c r="N258" s="143" t="n">
        <f aca="false">IF(M258&lt;&gt;"",($Q$22*$Q$26/12)/(1-(1+($Q$26/12))^(-$Q$24*12)),0)</f>
        <v>0</v>
      </c>
      <c r="O258" s="145" t="str">
        <f aca="false">IF(M258&lt;&gt;"",R257*$Q$26/12,"")</f>
        <v/>
      </c>
      <c r="P258" s="145" t="str">
        <f aca="false">IF(M258&lt;&gt;"",N258-O258,"")</f>
        <v/>
      </c>
      <c r="Q258" s="145" t="str">
        <f aca="false">IF(M258&lt;&gt;"",P258+Q257,"")</f>
        <v/>
      </c>
      <c r="R258" s="145" t="str">
        <f aca="false">IF(M258&lt;&gt;"",$Q$22-Q258,"")</f>
        <v/>
      </c>
    </row>
    <row r="259" customFormat="false" ht="15" hidden="false" customHeight="true" outlineLevel="0" collapsed="false">
      <c r="A259" s="99"/>
      <c r="B259" s="134"/>
      <c r="C259" s="135" t="n">
        <v>221</v>
      </c>
      <c r="D259" s="144" t="str">
        <f aca="false">IF(($H$24*12-C259)&gt;=0,C259,"")</f>
        <v/>
      </c>
      <c r="E259" s="143" t="n">
        <f aca="false">IF(D259&lt;&gt;"",($H$22*$H$26/12)/(1-(1+($H$26/12))^(-$H$24*12)),0)</f>
        <v>0</v>
      </c>
      <c r="F259" s="145" t="str">
        <f aca="false">IF(D259&lt;&gt;"",I258*$H$26/12,"")</f>
        <v/>
      </c>
      <c r="G259" s="145" t="str">
        <f aca="false">IF(D259&lt;&gt;"",E259-F259,"")</f>
        <v/>
      </c>
      <c r="H259" s="145" t="str">
        <f aca="false">IF(D259&lt;&gt;"",G259+H258,"")</f>
        <v/>
      </c>
      <c r="I259" s="145" t="str">
        <f aca="false">IF(D259&lt;&gt;"",$H$22-H259,"")</f>
        <v/>
      </c>
      <c r="J259" s="138"/>
      <c r="K259" s="139"/>
      <c r="L259" s="135" t="n">
        <v>221</v>
      </c>
      <c r="M259" s="144" t="str">
        <f aca="false">IF(($Q$24*12-L259)&gt;=0,L259,"")</f>
        <v/>
      </c>
      <c r="N259" s="143" t="n">
        <f aca="false">IF(M259&lt;&gt;"",($Q$22*$Q$26/12)/(1-(1+($Q$26/12))^(-$Q$24*12)),0)</f>
        <v>0</v>
      </c>
      <c r="O259" s="145" t="str">
        <f aca="false">IF(M259&lt;&gt;"",R258*$Q$26/12,"")</f>
        <v/>
      </c>
      <c r="P259" s="145" t="str">
        <f aca="false">IF(M259&lt;&gt;"",N259-O259,"")</f>
        <v/>
      </c>
      <c r="Q259" s="145" t="str">
        <f aca="false">IF(M259&lt;&gt;"",P259+Q258,"")</f>
        <v/>
      </c>
      <c r="R259" s="145" t="str">
        <f aca="false">IF(M259&lt;&gt;"",$Q$22-Q259,"")</f>
        <v/>
      </c>
    </row>
    <row r="260" customFormat="false" ht="15" hidden="false" customHeight="true" outlineLevel="0" collapsed="false">
      <c r="A260" s="99"/>
      <c r="B260" s="134"/>
      <c r="C260" s="135" t="n">
        <v>222</v>
      </c>
      <c r="D260" s="144" t="str">
        <f aca="false">IF(($H$24*12-C260)&gt;=0,C260,"")</f>
        <v/>
      </c>
      <c r="E260" s="143" t="n">
        <f aca="false">IF(D260&lt;&gt;"",($H$22*$H$26/12)/(1-(1+($H$26/12))^(-$H$24*12)),0)</f>
        <v>0</v>
      </c>
      <c r="F260" s="145" t="str">
        <f aca="false">IF(D260&lt;&gt;"",I259*$H$26/12,"")</f>
        <v/>
      </c>
      <c r="G260" s="145" t="str">
        <f aca="false">IF(D260&lt;&gt;"",E260-F260,"")</f>
        <v/>
      </c>
      <c r="H260" s="145" t="str">
        <f aca="false">IF(D260&lt;&gt;"",G260+H259,"")</f>
        <v/>
      </c>
      <c r="I260" s="145" t="str">
        <f aca="false">IF(D260&lt;&gt;"",$H$22-H260,"")</f>
        <v/>
      </c>
      <c r="J260" s="138"/>
      <c r="K260" s="139"/>
      <c r="L260" s="135" t="n">
        <v>222</v>
      </c>
      <c r="M260" s="144" t="str">
        <f aca="false">IF(($Q$24*12-L260)&gt;=0,L260,"")</f>
        <v/>
      </c>
      <c r="N260" s="143" t="n">
        <f aca="false">IF(M260&lt;&gt;"",($Q$22*$Q$26/12)/(1-(1+($Q$26/12))^(-$Q$24*12)),0)</f>
        <v>0</v>
      </c>
      <c r="O260" s="145" t="str">
        <f aca="false">IF(M260&lt;&gt;"",R259*$Q$26/12,"")</f>
        <v/>
      </c>
      <c r="P260" s="145" t="str">
        <f aca="false">IF(M260&lt;&gt;"",N260-O260,"")</f>
        <v/>
      </c>
      <c r="Q260" s="145" t="str">
        <f aca="false">IF(M260&lt;&gt;"",P260+Q259,"")</f>
        <v/>
      </c>
      <c r="R260" s="145" t="str">
        <f aca="false">IF(M260&lt;&gt;"",$Q$22-Q260,"")</f>
        <v/>
      </c>
    </row>
    <row r="261" customFormat="false" ht="15" hidden="false" customHeight="true" outlineLevel="0" collapsed="false">
      <c r="A261" s="99"/>
      <c r="B261" s="134"/>
      <c r="C261" s="135" t="n">
        <v>223</v>
      </c>
      <c r="D261" s="144" t="str">
        <f aca="false">IF(($H$24*12-C261)&gt;=0,C261,"")</f>
        <v/>
      </c>
      <c r="E261" s="143" t="n">
        <f aca="false">IF(D261&lt;&gt;"",($H$22*$H$26/12)/(1-(1+($H$26/12))^(-$H$24*12)),0)</f>
        <v>0</v>
      </c>
      <c r="F261" s="145" t="str">
        <f aca="false">IF(D261&lt;&gt;"",I260*$H$26/12,"")</f>
        <v/>
      </c>
      <c r="G261" s="145" t="str">
        <f aca="false">IF(D261&lt;&gt;"",E261-F261,"")</f>
        <v/>
      </c>
      <c r="H261" s="145" t="str">
        <f aca="false">IF(D261&lt;&gt;"",G261+H260,"")</f>
        <v/>
      </c>
      <c r="I261" s="145" t="str">
        <f aca="false">IF(D261&lt;&gt;"",$H$22-H261,"")</f>
        <v/>
      </c>
      <c r="J261" s="138"/>
      <c r="K261" s="139"/>
      <c r="L261" s="135" t="n">
        <v>223</v>
      </c>
      <c r="M261" s="144" t="str">
        <f aca="false">IF(($Q$24*12-L261)&gt;=0,L261,"")</f>
        <v/>
      </c>
      <c r="N261" s="143" t="n">
        <f aca="false">IF(M261&lt;&gt;"",($Q$22*$Q$26/12)/(1-(1+($Q$26/12))^(-$Q$24*12)),0)</f>
        <v>0</v>
      </c>
      <c r="O261" s="145" t="str">
        <f aca="false">IF(M261&lt;&gt;"",R260*$Q$26/12,"")</f>
        <v/>
      </c>
      <c r="P261" s="145" t="str">
        <f aca="false">IF(M261&lt;&gt;"",N261-O261,"")</f>
        <v/>
      </c>
      <c r="Q261" s="145" t="str">
        <f aca="false">IF(M261&lt;&gt;"",P261+Q260,"")</f>
        <v/>
      </c>
      <c r="R261" s="145" t="str">
        <f aca="false">IF(M261&lt;&gt;"",$Q$22-Q261,"")</f>
        <v/>
      </c>
    </row>
    <row r="262" customFormat="false" ht="15" hidden="false" customHeight="true" outlineLevel="0" collapsed="false">
      <c r="A262" s="99"/>
      <c r="B262" s="134"/>
      <c r="C262" s="135" t="n">
        <v>224</v>
      </c>
      <c r="D262" s="144" t="str">
        <f aca="false">IF(($H$24*12-C262)&gt;=0,C262,"")</f>
        <v/>
      </c>
      <c r="E262" s="143" t="n">
        <f aca="false">IF(D262&lt;&gt;"",($H$22*$H$26/12)/(1-(1+($H$26/12))^(-$H$24*12)),0)</f>
        <v>0</v>
      </c>
      <c r="F262" s="145" t="str">
        <f aca="false">IF(D262&lt;&gt;"",I261*$H$26/12,"")</f>
        <v/>
      </c>
      <c r="G262" s="145" t="str">
        <f aca="false">IF(D262&lt;&gt;"",E262-F262,"")</f>
        <v/>
      </c>
      <c r="H262" s="145" t="str">
        <f aca="false">IF(D262&lt;&gt;"",G262+H261,"")</f>
        <v/>
      </c>
      <c r="I262" s="145" t="str">
        <f aca="false">IF(D262&lt;&gt;"",$H$22-H262,"")</f>
        <v/>
      </c>
      <c r="J262" s="138"/>
      <c r="K262" s="139"/>
      <c r="L262" s="135" t="n">
        <v>224</v>
      </c>
      <c r="M262" s="144" t="str">
        <f aca="false">IF(($Q$24*12-L262)&gt;=0,L262,"")</f>
        <v/>
      </c>
      <c r="N262" s="143" t="n">
        <f aca="false">IF(M262&lt;&gt;"",($Q$22*$Q$26/12)/(1-(1+($Q$26/12))^(-$Q$24*12)),0)</f>
        <v>0</v>
      </c>
      <c r="O262" s="145" t="str">
        <f aca="false">IF(M262&lt;&gt;"",R261*$Q$26/12,"")</f>
        <v/>
      </c>
      <c r="P262" s="145" t="str">
        <f aca="false">IF(M262&lt;&gt;"",N262-O262,"")</f>
        <v/>
      </c>
      <c r="Q262" s="145" t="str">
        <f aca="false">IF(M262&lt;&gt;"",P262+Q261,"")</f>
        <v/>
      </c>
      <c r="R262" s="145" t="str">
        <f aca="false">IF(M262&lt;&gt;"",$Q$22-Q262,"")</f>
        <v/>
      </c>
    </row>
    <row r="263" customFormat="false" ht="15" hidden="false" customHeight="true" outlineLevel="0" collapsed="false">
      <c r="A263" s="99"/>
      <c r="B263" s="134"/>
      <c r="C263" s="135" t="n">
        <v>225</v>
      </c>
      <c r="D263" s="144" t="str">
        <f aca="false">IF(($H$24*12-C263)&gt;=0,C263,"")</f>
        <v/>
      </c>
      <c r="E263" s="143" t="n">
        <f aca="false">IF(D263&lt;&gt;"",($H$22*$H$26/12)/(1-(1+($H$26/12))^(-$H$24*12)),0)</f>
        <v>0</v>
      </c>
      <c r="F263" s="145" t="str">
        <f aca="false">IF(D263&lt;&gt;"",I262*$H$26/12,"")</f>
        <v/>
      </c>
      <c r="G263" s="145" t="str">
        <f aca="false">IF(D263&lt;&gt;"",E263-F263,"")</f>
        <v/>
      </c>
      <c r="H263" s="145" t="str">
        <f aca="false">IF(D263&lt;&gt;"",G263+H262,"")</f>
        <v/>
      </c>
      <c r="I263" s="145" t="str">
        <f aca="false">IF(D263&lt;&gt;"",$H$22-H263,"")</f>
        <v/>
      </c>
      <c r="J263" s="138"/>
      <c r="K263" s="139"/>
      <c r="L263" s="135" t="n">
        <v>225</v>
      </c>
      <c r="M263" s="144" t="str">
        <f aca="false">IF(($Q$24*12-L263)&gt;=0,L263,"")</f>
        <v/>
      </c>
      <c r="N263" s="143" t="n">
        <f aca="false">IF(M263&lt;&gt;"",($Q$22*$Q$26/12)/(1-(1+($Q$26/12))^(-$Q$24*12)),0)</f>
        <v>0</v>
      </c>
      <c r="O263" s="145" t="str">
        <f aca="false">IF(M263&lt;&gt;"",R262*$Q$26/12,"")</f>
        <v/>
      </c>
      <c r="P263" s="145" t="str">
        <f aca="false">IF(M263&lt;&gt;"",N263-O263,"")</f>
        <v/>
      </c>
      <c r="Q263" s="145" t="str">
        <f aca="false">IF(M263&lt;&gt;"",P263+Q262,"")</f>
        <v/>
      </c>
      <c r="R263" s="145" t="str">
        <f aca="false">IF(M263&lt;&gt;"",$Q$22-Q263,"")</f>
        <v/>
      </c>
    </row>
    <row r="264" customFormat="false" ht="15" hidden="false" customHeight="true" outlineLevel="0" collapsed="false">
      <c r="A264" s="99"/>
      <c r="B264" s="134"/>
      <c r="C264" s="135" t="n">
        <v>226</v>
      </c>
      <c r="D264" s="144" t="str">
        <f aca="false">IF(($H$24*12-C264)&gt;=0,C264,"")</f>
        <v/>
      </c>
      <c r="E264" s="143" t="n">
        <f aca="false">IF(D264&lt;&gt;"",($H$22*$H$26/12)/(1-(1+($H$26/12))^(-$H$24*12)),0)</f>
        <v>0</v>
      </c>
      <c r="F264" s="145" t="str">
        <f aca="false">IF(D264&lt;&gt;"",I263*$H$26/12,"")</f>
        <v/>
      </c>
      <c r="G264" s="145" t="str">
        <f aca="false">IF(D264&lt;&gt;"",E264-F264,"")</f>
        <v/>
      </c>
      <c r="H264" s="145" t="str">
        <f aca="false">IF(D264&lt;&gt;"",G264+H263,"")</f>
        <v/>
      </c>
      <c r="I264" s="145" t="str">
        <f aca="false">IF(D264&lt;&gt;"",$H$22-H264,"")</f>
        <v/>
      </c>
      <c r="J264" s="138"/>
      <c r="K264" s="139"/>
      <c r="L264" s="135" t="n">
        <v>226</v>
      </c>
      <c r="M264" s="144" t="str">
        <f aca="false">IF(($Q$24*12-L264)&gt;=0,L264,"")</f>
        <v/>
      </c>
      <c r="N264" s="143" t="n">
        <f aca="false">IF(M264&lt;&gt;"",($Q$22*$Q$26/12)/(1-(1+($Q$26/12))^(-$Q$24*12)),0)</f>
        <v>0</v>
      </c>
      <c r="O264" s="145" t="str">
        <f aca="false">IF(M264&lt;&gt;"",R263*$Q$26/12,"")</f>
        <v/>
      </c>
      <c r="P264" s="145" t="str">
        <f aca="false">IF(M264&lt;&gt;"",N264-O264,"")</f>
        <v/>
      </c>
      <c r="Q264" s="145" t="str">
        <f aca="false">IF(M264&lt;&gt;"",P264+Q263,"")</f>
        <v/>
      </c>
      <c r="R264" s="145" t="str">
        <f aca="false">IF(M264&lt;&gt;"",$Q$22-Q264,"")</f>
        <v/>
      </c>
    </row>
    <row r="265" customFormat="false" ht="15" hidden="false" customHeight="true" outlineLevel="0" collapsed="false">
      <c r="A265" s="99"/>
      <c r="B265" s="134"/>
      <c r="C265" s="135" t="n">
        <v>227</v>
      </c>
      <c r="D265" s="144" t="str">
        <f aca="false">IF(($H$24*12-C265)&gt;=0,C265,"")</f>
        <v/>
      </c>
      <c r="E265" s="143" t="n">
        <f aca="false">IF(D265&lt;&gt;"",($H$22*$H$26/12)/(1-(1+($H$26/12))^(-$H$24*12)),0)</f>
        <v>0</v>
      </c>
      <c r="F265" s="145" t="str">
        <f aca="false">IF(D265&lt;&gt;"",I264*$H$26/12,"")</f>
        <v/>
      </c>
      <c r="G265" s="145" t="str">
        <f aca="false">IF(D265&lt;&gt;"",E265-F265,"")</f>
        <v/>
      </c>
      <c r="H265" s="145" t="str">
        <f aca="false">IF(D265&lt;&gt;"",G265+H264,"")</f>
        <v/>
      </c>
      <c r="I265" s="145" t="str">
        <f aca="false">IF(D265&lt;&gt;"",$H$22-H265,"")</f>
        <v/>
      </c>
      <c r="J265" s="138"/>
      <c r="K265" s="139"/>
      <c r="L265" s="135" t="n">
        <v>227</v>
      </c>
      <c r="M265" s="144" t="str">
        <f aca="false">IF(($Q$24*12-L265)&gt;=0,L265,"")</f>
        <v/>
      </c>
      <c r="N265" s="143" t="n">
        <f aca="false">IF(M265&lt;&gt;"",($Q$22*$Q$26/12)/(1-(1+($Q$26/12))^(-$Q$24*12)),0)</f>
        <v>0</v>
      </c>
      <c r="O265" s="145" t="str">
        <f aca="false">IF(M265&lt;&gt;"",R264*$Q$26/12,"")</f>
        <v/>
      </c>
      <c r="P265" s="145" t="str">
        <f aca="false">IF(M265&lt;&gt;"",N265-O265,"")</f>
        <v/>
      </c>
      <c r="Q265" s="145" t="str">
        <f aca="false">IF(M265&lt;&gt;"",P265+Q264,"")</f>
        <v/>
      </c>
      <c r="R265" s="145" t="str">
        <f aca="false">IF(M265&lt;&gt;"",$Q$22-Q265,"")</f>
        <v/>
      </c>
    </row>
    <row r="266" customFormat="false" ht="15" hidden="false" customHeight="true" outlineLevel="0" collapsed="false">
      <c r="A266" s="99"/>
      <c r="B266" s="134"/>
      <c r="C266" s="135" t="n">
        <v>228</v>
      </c>
      <c r="D266" s="144" t="str">
        <f aca="false">IF(($H$24*12-C266)&gt;=0,C266,"")</f>
        <v/>
      </c>
      <c r="E266" s="143" t="n">
        <f aca="false">IF(D266&lt;&gt;"",($H$22*$H$26/12)/(1-(1+($H$26/12))^(-$H$24*12)),0)</f>
        <v>0</v>
      </c>
      <c r="F266" s="145" t="str">
        <f aca="false">IF(D266&lt;&gt;"",I265*$H$26/12,"")</f>
        <v/>
      </c>
      <c r="G266" s="145" t="str">
        <f aca="false">IF(D266&lt;&gt;"",E266-F266,"")</f>
        <v/>
      </c>
      <c r="H266" s="145" t="str">
        <f aca="false">IF(D266&lt;&gt;"",G266+H265,"")</f>
        <v/>
      </c>
      <c r="I266" s="145" t="str">
        <f aca="false">IF(D266&lt;&gt;"",$H$22-H266,"")</f>
        <v/>
      </c>
      <c r="J266" s="138"/>
      <c r="K266" s="139"/>
      <c r="L266" s="135" t="n">
        <v>228</v>
      </c>
      <c r="M266" s="144" t="str">
        <f aca="false">IF(($Q$24*12-L266)&gt;=0,L266,"")</f>
        <v/>
      </c>
      <c r="N266" s="143" t="n">
        <f aca="false">IF(M266&lt;&gt;"",($Q$22*$Q$26/12)/(1-(1+($Q$26/12))^(-$Q$24*12)),0)</f>
        <v>0</v>
      </c>
      <c r="O266" s="145" t="str">
        <f aca="false">IF(M266&lt;&gt;"",R265*$Q$26/12,"")</f>
        <v/>
      </c>
      <c r="P266" s="145" t="str">
        <f aca="false">IF(M266&lt;&gt;"",N266-O266,"")</f>
        <v/>
      </c>
      <c r="Q266" s="145" t="str">
        <f aca="false">IF(M266&lt;&gt;"",P266+Q265,"")</f>
        <v/>
      </c>
      <c r="R266" s="145" t="str">
        <f aca="false">IF(M266&lt;&gt;"",$Q$22-Q266,"")</f>
        <v/>
      </c>
    </row>
    <row r="267" customFormat="false" ht="15" hidden="false" customHeight="true" outlineLevel="0" collapsed="false">
      <c r="A267" s="99"/>
      <c r="B267" s="134"/>
      <c r="C267" s="135" t="n">
        <v>229</v>
      </c>
      <c r="D267" s="144" t="str">
        <f aca="false">IF(($H$24*12-C267)&gt;=0,C267,"")</f>
        <v/>
      </c>
      <c r="E267" s="143" t="n">
        <f aca="false">IF(D267&lt;&gt;"",($H$22*$H$26/12)/(1-(1+($H$26/12))^(-$H$24*12)),0)</f>
        <v>0</v>
      </c>
      <c r="F267" s="145" t="str">
        <f aca="false">IF(D267&lt;&gt;"",I266*$H$26/12,"")</f>
        <v/>
      </c>
      <c r="G267" s="145" t="str">
        <f aca="false">IF(D267&lt;&gt;"",E267-F267,"")</f>
        <v/>
      </c>
      <c r="H267" s="145" t="str">
        <f aca="false">IF(D267&lt;&gt;"",G267+H266,"")</f>
        <v/>
      </c>
      <c r="I267" s="145" t="str">
        <f aca="false">IF(D267&lt;&gt;"",$H$22-H267,"")</f>
        <v/>
      </c>
      <c r="J267" s="138"/>
      <c r="K267" s="139"/>
      <c r="L267" s="135" t="n">
        <v>229</v>
      </c>
      <c r="M267" s="144" t="str">
        <f aca="false">IF(($Q$24*12-L267)&gt;=0,L267,"")</f>
        <v/>
      </c>
      <c r="N267" s="143" t="n">
        <f aca="false">IF(M267&lt;&gt;"",($Q$22*$Q$26/12)/(1-(1+($Q$26/12))^(-$Q$24*12)),0)</f>
        <v>0</v>
      </c>
      <c r="O267" s="145" t="str">
        <f aca="false">IF(M267&lt;&gt;"",R266*$Q$26/12,"")</f>
        <v/>
      </c>
      <c r="P267" s="145" t="str">
        <f aca="false">IF(M267&lt;&gt;"",N267-O267,"")</f>
        <v/>
      </c>
      <c r="Q267" s="145" t="str">
        <f aca="false">IF(M267&lt;&gt;"",P267+Q266,"")</f>
        <v/>
      </c>
      <c r="R267" s="145" t="str">
        <f aca="false">IF(M267&lt;&gt;"",$Q$22-Q267,"")</f>
        <v/>
      </c>
    </row>
    <row r="268" customFormat="false" ht="15" hidden="false" customHeight="true" outlineLevel="0" collapsed="false">
      <c r="A268" s="99"/>
      <c r="B268" s="134"/>
      <c r="C268" s="135" t="n">
        <v>230</v>
      </c>
      <c r="D268" s="144" t="str">
        <f aca="false">IF(($H$24*12-C268)&gt;=0,C268,"")</f>
        <v/>
      </c>
      <c r="E268" s="143" t="n">
        <f aca="false">IF(D268&lt;&gt;"",($H$22*$H$26/12)/(1-(1+($H$26/12))^(-$H$24*12)),0)</f>
        <v>0</v>
      </c>
      <c r="F268" s="145" t="str">
        <f aca="false">IF(D268&lt;&gt;"",I267*$H$26/12,"")</f>
        <v/>
      </c>
      <c r="G268" s="145" t="str">
        <f aca="false">IF(D268&lt;&gt;"",E268-F268,"")</f>
        <v/>
      </c>
      <c r="H268" s="145" t="str">
        <f aca="false">IF(D268&lt;&gt;"",G268+H267,"")</f>
        <v/>
      </c>
      <c r="I268" s="145" t="str">
        <f aca="false">IF(D268&lt;&gt;"",$H$22-H268,"")</f>
        <v/>
      </c>
      <c r="J268" s="138"/>
      <c r="K268" s="139"/>
      <c r="L268" s="135" t="n">
        <v>230</v>
      </c>
      <c r="M268" s="144" t="str">
        <f aca="false">IF(($Q$24*12-L268)&gt;=0,L268,"")</f>
        <v/>
      </c>
      <c r="N268" s="143" t="n">
        <f aca="false">IF(M268&lt;&gt;"",($Q$22*$Q$26/12)/(1-(1+($Q$26/12))^(-$Q$24*12)),0)</f>
        <v>0</v>
      </c>
      <c r="O268" s="145" t="str">
        <f aca="false">IF(M268&lt;&gt;"",R267*$Q$26/12,"")</f>
        <v/>
      </c>
      <c r="P268" s="145" t="str">
        <f aca="false">IF(M268&lt;&gt;"",N268-O268,"")</f>
        <v/>
      </c>
      <c r="Q268" s="145" t="str">
        <f aca="false">IF(M268&lt;&gt;"",P268+Q267,"")</f>
        <v/>
      </c>
      <c r="R268" s="145" t="str">
        <f aca="false">IF(M268&lt;&gt;"",$Q$22-Q268,"")</f>
        <v/>
      </c>
    </row>
    <row r="269" customFormat="false" ht="15" hidden="false" customHeight="true" outlineLevel="0" collapsed="false">
      <c r="A269" s="99"/>
      <c r="B269" s="134"/>
      <c r="C269" s="135" t="n">
        <v>231</v>
      </c>
      <c r="D269" s="144" t="str">
        <f aca="false">IF(($H$24*12-C269)&gt;=0,C269,"")</f>
        <v/>
      </c>
      <c r="E269" s="143" t="n">
        <f aca="false">IF(D269&lt;&gt;"",($H$22*$H$26/12)/(1-(1+($H$26/12))^(-$H$24*12)),0)</f>
        <v>0</v>
      </c>
      <c r="F269" s="145" t="str">
        <f aca="false">IF(D269&lt;&gt;"",I268*$H$26/12,"")</f>
        <v/>
      </c>
      <c r="G269" s="145" t="str">
        <f aca="false">IF(D269&lt;&gt;"",E269-F269,"")</f>
        <v/>
      </c>
      <c r="H269" s="145" t="str">
        <f aca="false">IF(D269&lt;&gt;"",G269+H268,"")</f>
        <v/>
      </c>
      <c r="I269" s="145" t="str">
        <f aca="false">IF(D269&lt;&gt;"",$H$22-H269,"")</f>
        <v/>
      </c>
      <c r="J269" s="138"/>
      <c r="K269" s="139"/>
      <c r="L269" s="135" t="n">
        <v>231</v>
      </c>
      <c r="M269" s="144" t="str">
        <f aca="false">IF(($Q$24*12-L269)&gt;=0,L269,"")</f>
        <v/>
      </c>
      <c r="N269" s="143" t="n">
        <f aca="false">IF(M269&lt;&gt;"",($Q$22*$Q$26/12)/(1-(1+($Q$26/12))^(-$Q$24*12)),0)</f>
        <v>0</v>
      </c>
      <c r="O269" s="145" t="str">
        <f aca="false">IF(M269&lt;&gt;"",R268*$Q$26/12,"")</f>
        <v/>
      </c>
      <c r="P269" s="145" t="str">
        <f aca="false">IF(M269&lt;&gt;"",N269-O269,"")</f>
        <v/>
      </c>
      <c r="Q269" s="145" t="str">
        <f aca="false">IF(M269&lt;&gt;"",P269+Q268,"")</f>
        <v/>
      </c>
      <c r="R269" s="145" t="str">
        <f aca="false">IF(M269&lt;&gt;"",$Q$22-Q269,"")</f>
        <v/>
      </c>
    </row>
    <row r="270" customFormat="false" ht="15" hidden="false" customHeight="true" outlineLevel="0" collapsed="false">
      <c r="A270" s="99"/>
      <c r="B270" s="134"/>
      <c r="C270" s="135" t="n">
        <v>232</v>
      </c>
      <c r="D270" s="144" t="str">
        <f aca="false">IF(($H$24*12-C270)&gt;=0,C270,"")</f>
        <v/>
      </c>
      <c r="E270" s="143" t="n">
        <f aca="false">IF(D270&lt;&gt;"",($H$22*$H$26/12)/(1-(1+($H$26/12))^(-$H$24*12)),0)</f>
        <v>0</v>
      </c>
      <c r="F270" s="145" t="str">
        <f aca="false">IF(D270&lt;&gt;"",I269*$H$26/12,"")</f>
        <v/>
      </c>
      <c r="G270" s="145" t="str">
        <f aca="false">IF(D270&lt;&gt;"",E270-F270,"")</f>
        <v/>
      </c>
      <c r="H270" s="145" t="str">
        <f aca="false">IF(D270&lt;&gt;"",G270+H269,"")</f>
        <v/>
      </c>
      <c r="I270" s="145" t="str">
        <f aca="false">IF(D270&lt;&gt;"",$H$22-H270,"")</f>
        <v/>
      </c>
      <c r="J270" s="138"/>
      <c r="K270" s="139"/>
      <c r="L270" s="135" t="n">
        <v>232</v>
      </c>
      <c r="M270" s="144" t="str">
        <f aca="false">IF(($Q$24*12-L270)&gt;=0,L270,"")</f>
        <v/>
      </c>
      <c r="N270" s="143" t="n">
        <f aca="false">IF(M270&lt;&gt;"",($Q$22*$Q$26/12)/(1-(1+($Q$26/12))^(-$Q$24*12)),0)</f>
        <v>0</v>
      </c>
      <c r="O270" s="145" t="str">
        <f aca="false">IF(M270&lt;&gt;"",R269*$Q$26/12,"")</f>
        <v/>
      </c>
      <c r="P270" s="145" t="str">
        <f aca="false">IF(M270&lt;&gt;"",N270-O270,"")</f>
        <v/>
      </c>
      <c r="Q270" s="145" t="str">
        <f aca="false">IF(M270&lt;&gt;"",P270+Q269,"")</f>
        <v/>
      </c>
      <c r="R270" s="145" t="str">
        <f aca="false">IF(M270&lt;&gt;"",$Q$22-Q270,"")</f>
        <v/>
      </c>
    </row>
    <row r="271" customFormat="false" ht="15" hidden="false" customHeight="true" outlineLevel="0" collapsed="false">
      <c r="A271" s="99"/>
      <c r="B271" s="134"/>
      <c r="C271" s="135" t="n">
        <v>233</v>
      </c>
      <c r="D271" s="144" t="str">
        <f aca="false">IF(($H$24*12-C271)&gt;=0,C271,"")</f>
        <v/>
      </c>
      <c r="E271" s="143" t="n">
        <f aca="false">IF(D271&lt;&gt;"",($H$22*$H$26/12)/(1-(1+($H$26/12))^(-$H$24*12)),0)</f>
        <v>0</v>
      </c>
      <c r="F271" s="145" t="str">
        <f aca="false">IF(D271&lt;&gt;"",I270*$H$26/12,"")</f>
        <v/>
      </c>
      <c r="G271" s="145" t="str">
        <f aca="false">IF(D271&lt;&gt;"",E271-F271,"")</f>
        <v/>
      </c>
      <c r="H271" s="145" t="str">
        <f aca="false">IF(D271&lt;&gt;"",G271+H270,"")</f>
        <v/>
      </c>
      <c r="I271" s="145" t="str">
        <f aca="false">IF(D271&lt;&gt;"",$H$22-H271,"")</f>
        <v/>
      </c>
      <c r="J271" s="138"/>
      <c r="K271" s="139"/>
      <c r="L271" s="135" t="n">
        <v>233</v>
      </c>
      <c r="M271" s="144" t="str">
        <f aca="false">IF(($Q$24*12-L271)&gt;=0,L271,"")</f>
        <v/>
      </c>
      <c r="N271" s="143" t="n">
        <f aca="false">IF(M271&lt;&gt;"",($Q$22*$Q$26/12)/(1-(1+($Q$26/12))^(-$Q$24*12)),0)</f>
        <v>0</v>
      </c>
      <c r="O271" s="145" t="str">
        <f aca="false">IF(M271&lt;&gt;"",R270*$Q$26/12,"")</f>
        <v/>
      </c>
      <c r="P271" s="145" t="str">
        <f aca="false">IF(M271&lt;&gt;"",N271-O271,"")</f>
        <v/>
      </c>
      <c r="Q271" s="145" t="str">
        <f aca="false">IF(M271&lt;&gt;"",P271+Q270,"")</f>
        <v/>
      </c>
      <c r="R271" s="145" t="str">
        <f aca="false">IF(M271&lt;&gt;"",$Q$22-Q271,"")</f>
        <v/>
      </c>
    </row>
    <row r="272" customFormat="false" ht="15" hidden="false" customHeight="true" outlineLevel="0" collapsed="false">
      <c r="A272" s="99"/>
      <c r="B272" s="134"/>
      <c r="C272" s="135" t="n">
        <v>234</v>
      </c>
      <c r="D272" s="144" t="str">
        <f aca="false">IF(($H$24*12-C272)&gt;=0,C272,"")</f>
        <v/>
      </c>
      <c r="E272" s="143" t="n">
        <f aca="false">IF(D272&lt;&gt;"",($H$22*$H$26/12)/(1-(1+($H$26/12))^(-$H$24*12)),0)</f>
        <v>0</v>
      </c>
      <c r="F272" s="145" t="str">
        <f aca="false">IF(D272&lt;&gt;"",I271*$H$26/12,"")</f>
        <v/>
      </c>
      <c r="G272" s="145" t="str">
        <f aca="false">IF(D272&lt;&gt;"",E272-F272,"")</f>
        <v/>
      </c>
      <c r="H272" s="145" t="str">
        <f aca="false">IF(D272&lt;&gt;"",G272+H271,"")</f>
        <v/>
      </c>
      <c r="I272" s="145" t="str">
        <f aca="false">IF(D272&lt;&gt;"",$H$22-H272,"")</f>
        <v/>
      </c>
      <c r="J272" s="138"/>
      <c r="K272" s="139"/>
      <c r="L272" s="135" t="n">
        <v>234</v>
      </c>
      <c r="M272" s="144" t="str">
        <f aca="false">IF(($Q$24*12-L272)&gt;=0,L272,"")</f>
        <v/>
      </c>
      <c r="N272" s="143" t="n">
        <f aca="false">IF(M272&lt;&gt;"",($Q$22*$Q$26/12)/(1-(1+($Q$26/12))^(-$Q$24*12)),0)</f>
        <v>0</v>
      </c>
      <c r="O272" s="145" t="str">
        <f aca="false">IF(M272&lt;&gt;"",R271*$Q$26/12,"")</f>
        <v/>
      </c>
      <c r="P272" s="145" t="str">
        <f aca="false">IF(M272&lt;&gt;"",N272-O272,"")</f>
        <v/>
      </c>
      <c r="Q272" s="145" t="str">
        <f aca="false">IF(M272&lt;&gt;"",P272+Q271,"")</f>
        <v/>
      </c>
      <c r="R272" s="145" t="str">
        <f aca="false">IF(M272&lt;&gt;"",$Q$22-Q272,"")</f>
        <v/>
      </c>
    </row>
    <row r="273" customFormat="false" ht="15" hidden="false" customHeight="true" outlineLevel="0" collapsed="false">
      <c r="A273" s="99"/>
      <c r="B273" s="134"/>
      <c r="C273" s="135" t="n">
        <v>235</v>
      </c>
      <c r="D273" s="144" t="str">
        <f aca="false">IF(($H$24*12-C273)&gt;=0,C273,"")</f>
        <v/>
      </c>
      <c r="E273" s="143" t="n">
        <f aca="false">IF(D273&lt;&gt;"",($H$22*$H$26/12)/(1-(1+($H$26/12))^(-$H$24*12)),0)</f>
        <v>0</v>
      </c>
      <c r="F273" s="145" t="str">
        <f aca="false">IF(D273&lt;&gt;"",I272*$H$26/12,"")</f>
        <v/>
      </c>
      <c r="G273" s="145" t="str">
        <f aca="false">IF(D273&lt;&gt;"",E273-F273,"")</f>
        <v/>
      </c>
      <c r="H273" s="145" t="str">
        <f aca="false">IF(D273&lt;&gt;"",G273+H272,"")</f>
        <v/>
      </c>
      <c r="I273" s="145" t="str">
        <f aca="false">IF(D273&lt;&gt;"",$H$22-H273,"")</f>
        <v/>
      </c>
      <c r="J273" s="138"/>
      <c r="K273" s="139"/>
      <c r="L273" s="135" t="n">
        <v>235</v>
      </c>
      <c r="M273" s="144" t="str">
        <f aca="false">IF(($Q$24*12-L273)&gt;=0,L273,"")</f>
        <v/>
      </c>
      <c r="N273" s="143" t="n">
        <f aca="false">IF(M273&lt;&gt;"",($Q$22*$Q$26/12)/(1-(1+($Q$26/12))^(-$Q$24*12)),0)</f>
        <v>0</v>
      </c>
      <c r="O273" s="145" t="str">
        <f aca="false">IF(M273&lt;&gt;"",R272*$Q$26/12,"")</f>
        <v/>
      </c>
      <c r="P273" s="145" t="str">
        <f aca="false">IF(M273&lt;&gt;"",N273-O273,"")</f>
        <v/>
      </c>
      <c r="Q273" s="145" t="str">
        <f aca="false">IF(M273&lt;&gt;"",P273+Q272,"")</f>
        <v/>
      </c>
      <c r="R273" s="145" t="str">
        <f aca="false">IF(M273&lt;&gt;"",$Q$22-Q273,"")</f>
        <v/>
      </c>
    </row>
    <row r="274" customFormat="false" ht="15" hidden="false" customHeight="true" outlineLevel="0" collapsed="false">
      <c r="A274" s="99"/>
      <c r="B274" s="134"/>
      <c r="C274" s="135" t="n">
        <v>236</v>
      </c>
      <c r="D274" s="144" t="str">
        <f aca="false">IF(($H$24*12-C274)&gt;=0,C274,"")</f>
        <v/>
      </c>
      <c r="E274" s="143" t="n">
        <f aca="false">IF(D274&lt;&gt;"",($H$22*$H$26/12)/(1-(1+($H$26/12))^(-$H$24*12)),0)</f>
        <v>0</v>
      </c>
      <c r="F274" s="145" t="str">
        <f aca="false">IF(D274&lt;&gt;"",I273*$H$26/12,"")</f>
        <v/>
      </c>
      <c r="G274" s="145" t="str">
        <f aca="false">IF(D274&lt;&gt;"",E274-F274,"")</f>
        <v/>
      </c>
      <c r="H274" s="145" t="str">
        <f aca="false">IF(D274&lt;&gt;"",G274+H273,"")</f>
        <v/>
      </c>
      <c r="I274" s="145" t="str">
        <f aca="false">IF(D274&lt;&gt;"",$H$22-H274,"")</f>
        <v/>
      </c>
      <c r="J274" s="138"/>
      <c r="K274" s="139"/>
      <c r="L274" s="135" t="n">
        <v>236</v>
      </c>
      <c r="M274" s="144" t="str">
        <f aca="false">IF(($Q$24*12-L274)&gt;=0,L274,"")</f>
        <v/>
      </c>
      <c r="N274" s="143" t="n">
        <f aca="false">IF(M274&lt;&gt;"",($Q$22*$Q$26/12)/(1-(1+($Q$26/12))^(-$Q$24*12)),0)</f>
        <v>0</v>
      </c>
      <c r="O274" s="145" t="str">
        <f aca="false">IF(M274&lt;&gt;"",R273*$Q$26/12,"")</f>
        <v/>
      </c>
      <c r="P274" s="145" t="str">
        <f aca="false">IF(M274&lt;&gt;"",N274-O274,"")</f>
        <v/>
      </c>
      <c r="Q274" s="145" t="str">
        <f aca="false">IF(M274&lt;&gt;"",P274+Q273,"")</f>
        <v/>
      </c>
      <c r="R274" s="145" t="str">
        <f aca="false">IF(M274&lt;&gt;"",$Q$22-Q274,"")</f>
        <v/>
      </c>
    </row>
    <row r="275" customFormat="false" ht="15" hidden="false" customHeight="true" outlineLevel="0" collapsed="false">
      <c r="A275" s="99"/>
      <c r="B275" s="134"/>
      <c r="C275" s="135" t="n">
        <v>237</v>
      </c>
      <c r="D275" s="144" t="str">
        <f aca="false">IF(($H$24*12-C275)&gt;=0,C275,"")</f>
        <v/>
      </c>
      <c r="E275" s="143" t="n">
        <f aca="false">IF(D275&lt;&gt;"",($H$22*$H$26/12)/(1-(1+($H$26/12))^(-$H$24*12)),0)</f>
        <v>0</v>
      </c>
      <c r="F275" s="145" t="str">
        <f aca="false">IF(D275&lt;&gt;"",I274*$H$26/12,"")</f>
        <v/>
      </c>
      <c r="G275" s="145" t="str">
        <f aca="false">IF(D275&lt;&gt;"",E275-F275,"")</f>
        <v/>
      </c>
      <c r="H275" s="145" t="str">
        <f aca="false">IF(D275&lt;&gt;"",G275+H274,"")</f>
        <v/>
      </c>
      <c r="I275" s="145" t="str">
        <f aca="false">IF(D275&lt;&gt;"",$H$22-H275,"")</f>
        <v/>
      </c>
      <c r="J275" s="138"/>
      <c r="K275" s="139"/>
      <c r="L275" s="135" t="n">
        <v>237</v>
      </c>
      <c r="M275" s="144" t="str">
        <f aca="false">IF(($Q$24*12-L275)&gt;=0,L275,"")</f>
        <v/>
      </c>
      <c r="N275" s="143" t="n">
        <f aca="false">IF(M275&lt;&gt;"",($Q$22*$Q$26/12)/(1-(1+($Q$26/12))^(-$Q$24*12)),0)</f>
        <v>0</v>
      </c>
      <c r="O275" s="145" t="str">
        <f aca="false">IF(M275&lt;&gt;"",R274*$Q$26/12,"")</f>
        <v/>
      </c>
      <c r="P275" s="145" t="str">
        <f aca="false">IF(M275&lt;&gt;"",N275-O275,"")</f>
        <v/>
      </c>
      <c r="Q275" s="145" t="str">
        <f aca="false">IF(M275&lt;&gt;"",P275+Q274,"")</f>
        <v/>
      </c>
      <c r="R275" s="145" t="str">
        <f aca="false">IF(M275&lt;&gt;"",$Q$22-Q275,"")</f>
        <v/>
      </c>
    </row>
    <row r="276" customFormat="false" ht="15" hidden="false" customHeight="true" outlineLevel="0" collapsed="false">
      <c r="A276" s="99"/>
      <c r="B276" s="134"/>
      <c r="C276" s="135" t="n">
        <v>238</v>
      </c>
      <c r="D276" s="144" t="str">
        <f aca="false">IF(($H$24*12-C276)&gt;=0,C276,"")</f>
        <v/>
      </c>
      <c r="E276" s="143" t="n">
        <f aca="false">IF(D276&lt;&gt;"",($H$22*$H$26/12)/(1-(1+($H$26/12))^(-$H$24*12)),0)</f>
        <v>0</v>
      </c>
      <c r="F276" s="145" t="str">
        <f aca="false">IF(D276&lt;&gt;"",I275*$H$26/12,"")</f>
        <v/>
      </c>
      <c r="G276" s="145" t="str">
        <f aca="false">IF(D276&lt;&gt;"",E276-F276,"")</f>
        <v/>
      </c>
      <c r="H276" s="145" t="str">
        <f aca="false">IF(D276&lt;&gt;"",G276+H275,"")</f>
        <v/>
      </c>
      <c r="I276" s="145" t="str">
        <f aca="false">IF(D276&lt;&gt;"",$H$22-H276,"")</f>
        <v/>
      </c>
      <c r="J276" s="138"/>
      <c r="K276" s="139"/>
      <c r="L276" s="135" t="n">
        <v>238</v>
      </c>
      <c r="M276" s="144" t="str">
        <f aca="false">IF(($Q$24*12-L276)&gt;=0,L276,"")</f>
        <v/>
      </c>
      <c r="N276" s="143" t="n">
        <f aca="false">IF(M276&lt;&gt;"",($Q$22*$Q$26/12)/(1-(1+($Q$26/12))^(-$Q$24*12)),0)</f>
        <v>0</v>
      </c>
      <c r="O276" s="145" t="str">
        <f aca="false">IF(M276&lt;&gt;"",R275*$Q$26/12,"")</f>
        <v/>
      </c>
      <c r="P276" s="145" t="str">
        <f aca="false">IF(M276&lt;&gt;"",N276-O276,"")</f>
        <v/>
      </c>
      <c r="Q276" s="145" t="str">
        <f aca="false">IF(M276&lt;&gt;"",P276+Q275,"")</f>
        <v/>
      </c>
      <c r="R276" s="145" t="str">
        <f aca="false">IF(M276&lt;&gt;"",$Q$22-Q276,"")</f>
        <v/>
      </c>
    </row>
    <row r="277" customFormat="false" ht="15" hidden="false" customHeight="true" outlineLevel="0" collapsed="false">
      <c r="A277" s="99"/>
      <c r="B277" s="134"/>
      <c r="C277" s="135" t="n">
        <v>239</v>
      </c>
      <c r="D277" s="144" t="str">
        <f aca="false">IF(($H$24*12-C277)&gt;=0,C277,"")</f>
        <v/>
      </c>
      <c r="E277" s="143" t="n">
        <f aca="false">IF(D277&lt;&gt;"",($H$22*$H$26/12)/(1-(1+($H$26/12))^(-$H$24*12)),0)</f>
        <v>0</v>
      </c>
      <c r="F277" s="145" t="str">
        <f aca="false">IF(D277&lt;&gt;"",I276*$H$26/12,"")</f>
        <v/>
      </c>
      <c r="G277" s="145" t="str">
        <f aca="false">IF(D277&lt;&gt;"",E277-F277,"")</f>
        <v/>
      </c>
      <c r="H277" s="145" t="str">
        <f aca="false">IF(D277&lt;&gt;"",G277+H276,"")</f>
        <v/>
      </c>
      <c r="I277" s="145" t="str">
        <f aca="false">IF(D277&lt;&gt;"",$H$22-H277,"")</f>
        <v/>
      </c>
      <c r="J277" s="138"/>
      <c r="K277" s="139"/>
      <c r="L277" s="135" t="n">
        <v>239</v>
      </c>
      <c r="M277" s="144" t="str">
        <f aca="false">IF(($Q$24*12-L277)&gt;=0,L277,"")</f>
        <v/>
      </c>
      <c r="N277" s="143" t="n">
        <f aca="false">IF(M277&lt;&gt;"",($Q$22*$Q$26/12)/(1-(1+($Q$26/12))^(-$Q$24*12)),0)</f>
        <v>0</v>
      </c>
      <c r="O277" s="145" t="str">
        <f aca="false">IF(M277&lt;&gt;"",R276*$Q$26/12,"")</f>
        <v/>
      </c>
      <c r="P277" s="145" t="str">
        <f aca="false">IF(M277&lt;&gt;"",N277-O277,"")</f>
        <v/>
      </c>
      <c r="Q277" s="145" t="str">
        <f aca="false">IF(M277&lt;&gt;"",P277+Q276,"")</f>
        <v/>
      </c>
      <c r="R277" s="145" t="str">
        <f aca="false">IF(M277&lt;&gt;"",$Q$22-Q277,"")</f>
        <v/>
      </c>
    </row>
    <row r="278" customFormat="false" ht="15" hidden="false" customHeight="true" outlineLevel="0" collapsed="false">
      <c r="A278" s="99"/>
      <c r="B278" s="134"/>
      <c r="C278" s="135" t="n">
        <v>240</v>
      </c>
      <c r="D278" s="144" t="str">
        <f aca="false">IF(($H$24*12-C278)&gt;=0,C278,"")</f>
        <v/>
      </c>
      <c r="E278" s="143" t="n">
        <f aca="false">IF(D278&lt;&gt;"",($H$22*$H$26/12)/(1-(1+($H$26/12))^(-$H$24*12)),0)</f>
        <v>0</v>
      </c>
      <c r="F278" s="145" t="str">
        <f aca="false">IF(D278&lt;&gt;"",I277*$H$26/12,"")</f>
        <v/>
      </c>
      <c r="G278" s="145" t="str">
        <f aca="false">IF(D278&lt;&gt;"",E278-F278,"")</f>
        <v/>
      </c>
      <c r="H278" s="145" t="str">
        <f aca="false">IF(D278&lt;&gt;"",G278+H277,"")</f>
        <v/>
      </c>
      <c r="I278" s="145" t="str">
        <f aca="false">IF(D278&lt;&gt;"",$H$22-H278,"")</f>
        <v/>
      </c>
      <c r="J278" s="138"/>
      <c r="K278" s="139"/>
      <c r="L278" s="135" t="n">
        <v>240</v>
      </c>
      <c r="M278" s="144" t="str">
        <f aca="false">IF(($Q$24*12-L278)&gt;=0,L278,"")</f>
        <v/>
      </c>
      <c r="N278" s="143" t="n">
        <f aca="false">IF(M278&lt;&gt;"",($Q$22*$Q$26/12)/(1-(1+($Q$26/12))^(-$Q$24*12)),0)</f>
        <v>0</v>
      </c>
      <c r="O278" s="145" t="str">
        <f aca="false">IF(M278&lt;&gt;"",R277*$Q$26/12,"")</f>
        <v/>
      </c>
      <c r="P278" s="145" t="str">
        <f aca="false">IF(M278&lt;&gt;"",N278-O278,"")</f>
        <v/>
      </c>
      <c r="Q278" s="145" t="str">
        <f aca="false">IF(M278&lt;&gt;"",P278+Q277,"")</f>
        <v/>
      </c>
      <c r="R278" s="145" t="str">
        <f aca="false">IF(M278&lt;&gt;"",$Q$22-Q278,"")</f>
        <v/>
      </c>
    </row>
    <row r="279" customFormat="false" ht="15" hidden="false" customHeight="true" outlineLevel="0" collapsed="false">
      <c r="A279" s="99"/>
      <c r="B279" s="134"/>
      <c r="C279" s="135" t="n">
        <v>241</v>
      </c>
      <c r="D279" s="144" t="str">
        <f aca="false">IF(($H$24*12-C279)&gt;=0,C279,"")</f>
        <v/>
      </c>
      <c r="E279" s="143" t="n">
        <f aca="false">IF(D279&lt;&gt;"",($H$22*$H$26/12)/(1-(1+($H$26/12))^(-$H$24*12)),0)</f>
        <v>0</v>
      </c>
      <c r="F279" s="145" t="str">
        <f aca="false">IF(D279&lt;&gt;"",I278*$H$26/12,"")</f>
        <v/>
      </c>
      <c r="G279" s="145" t="str">
        <f aca="false">IF(D279&lt;&gt;"",E279-F279,"")</f>
        <v/>
      </c>
      <c r="H279" s="145" t="str">
        <f aca="false">IF(D279&lt;&gt;"",G279+H278,"")</f>
        <v/>
      </c>
      <c r="I279" s="145" t="str">
        <f aca="false">IF(D279&lt;&gt;"",$H$22-H279,"")</f>
        <v/>
      </c>
      <c r="J279" s="138"/>
      <c r="K279" s="139"/>
      <c r="L279" s="135" t="n">
        <v>241</v>
      </c>
      <c r="M279" s="144" t="str">
        <f aca="false">IF(($Q$24*12-L279)&gt;=0,L279,"")</f>
        <v/>
      </c>
      <c r="N279" s="143" t="n">
        <f aca="false">IF(M279&lt;&gt;"",($Q$22*$Q$26/12)/(1-(1+($Q$26/12))^(-$Q$24*12)),0)</f>
        <v>0</v>
      </c>
      <c r="O279" s="145" t="str">
        <f aca="false">IF(M279&lt;&gt;"",R278*$Q$26/12,"")</f>
        <v/>
      </c>
      <c r="P279" s="145" t="str">
        <f aca="false">IF(M279&lt;&gt;"",N279-O279,"")</f>
        <v/>
      </c>
      <c r="Q279" s="145" t="str">
        <f aca="false">IF(M279&lt;&gt;"",P279+Q278,"")</f>
        <v/>
      </c>
      <c r="R279" s="145" t="str">
        <f aca="false">IF(M279&lt;&gt;"",$Q$22-Q279,"")</f>
        <v/>
      </c>
    </row>
    <row r="280" customFormat="false" ht="15" hidden="false" customHeight="true" outlineLevel="0" collapsed="false">
      <c r="A280" s="99"/>
      <c r="B280" s="134"/>
      <c r="C280" s="135" t="n">
        <v>242</v>
      </c>
      <c r="D280" s="144" t="str">
        <f aca="false">IF(($H$24*12-C280)&gt;=0,C280,"")</f>
        <v/>
      </c>
      <c r="E280" s="143" t="n">
        <f aca="false">IF(D280&lt;&gt;"",($H$22*$H$26/12)/(1-(1+($H$26/12))^(-$H$24*12)),0)</f>
        <v>0</v>
      </c>
      <c r="F280" s="145" t="str">
        <f aca="false">IF(D280&lt;&gt;"",I279*$H$26/12,"")</f>
        <v/>
      </c>
      <c r="G280" s="145" t="str">
        <f aca="false">IF(D280&lt;&gt;"",E280-F280,"")</f>
        <v/>
      </c>
      <c r="H280" s="145" t="str">
        <f aca="false">IF(D280&lt;&gt;"",G280+H279,"")</f>
        <v/>
      </c>
      <c r="I280" s="145" t="str">
        <f aca="false">IF(D280&lt;&gt;"",$H$22-H280,"")</f>
        <v/>
      </c>
      <c r="J280" s="138"/>
      <c r="K280" s="139"/>
      <c r="L280" s="135" t="n">
        <v>242</v>
      </c>
      <c r="M280" s="144" t="str">
        <f aca="false">IF(($Q$24*12-L280)&gt;=0,L280,"")</f>
        <v/>
      </c>
      <c r="N280" s="143" t="n">
        <f aca="false">IF(M280&lt;&gt;"",($Q$22*$Q$26/12)/(1-(1+($Q$26/12))^(-$Q$24*12)),0)</f>
        <v>0</v>
      </c>
      <c r="O280" s="145" t="str">
        <f aca="false">IF(M280&lt;&gt;"",R279*$Q$26/12,"")</f>
        <v/>
      </c>
      <c r="P280" s="145" t="str">
        <f aca="false">IF(M280&lt;&gt;"",N280-O280,"")</f>
        <v/>
      </c>
      <c r="Q280" s="145" t="str">
        <f aca="false">IF(M280&lt;&gt;"",P280+Q279,"")</f>
        <v/>
      </c>
      <c r="R280" s="145" t="str">
        <f aca="false">IF(M280&lt;&gt;"",$Q$22-Q280,"")</f>
        <v/>
      </c>
    </row>
    <row r="281" customFormat="false" ht="15" hidden="false" customHeight="true" outlineLevel="0" collapsed="false">
      <c r="A281" s="99"/>
      <c r="B281" s="134"/>
      <c r="C281" s="135" t="n">
        <v>243</v>
      </c>
      <c r="D281" s="144" t="str">
        <f aca="false">IF(($H$24*12-C281)&gt;=0,C281,"")</f>
        <v/>
      </c>
      <c r="E281" s="143" t="n">
        <f aca="false">IF(D281&lt;&gt;"",($H$22*$H$26/12)/(1-(1+($H$26/12))^(-$H$24*12)),0)</f>
        <v>0</v>
      </c>
      <c r="F281" s="145" t="str">
        <f aca="false">IF(D281&lt;&gt;"",I280*$H$26/12,"")</f>
        <v/>
      </c>
      <c r="G281" s="145" t="str">
        <f aca="false">IF(D281&lt;&gt;"",E281-F281,"")</f>
        <v/>
      </c>
      <c r="H281" s="145" t="str">
        <f aca="false">IF(D281&lt;&gt;"",G281+H280,"")</f>
        <v/>
      </c>
      <c r="I281" s="145" t="str">
        <f aca="false">IF(D281&lt;&gt;"",$H$22-H281,"")</f>
        <v/>
      </c>
      <c r="J281" s="138"/>
      <c r="K281" s="139"/>
      <c r="L281" s="135" t="n">
        <v>243</v>
      </c>
      <c r="M281" s="144" t="str">
        <f aca="false">IF(($Q$24*12-L281)&gt;=0,L281,"")</f>
        <v/>
      </c>
      <c r="N281" s="143" t="n">
        <f aca="false">IF(M281&lt;&gt;"",($Q$22*$Q$26/12)/(1-(1+($Q$26/12))^(-$Q$24*12)),0)</f>
        <v>0</v>
      </c>
      <c r="O281" s="145" t="str">
        <f aca="false">IF(M281&lt;&gt;"",R280*$Q$26/12,"")</f>
        <v/>
      </c>
      <c r="P281" s="145" t="str">
        <f aca="false">IF(M281&lt;&gt;"",N281-O281,"")</f>
        <v/>
      </c>
      <c r="Q281" s="145" t="str">
        <f aca="false">IF(M281&lt;&gt;"",P281+Q280,"")</f>
        <v/>
      </c>
      <c r="R281" s="145" t="str">
        <f aca="false">IF(M281&lt;&gt;"",$Q$22-Q281,"")</f>
        <v/>
      </c>
    </row>
    <row r="282" customFormat="false" ht="15" hidden="false" customHeight="true" outlineLevel="0" collapsed="false">
      <c r="A282" s="99"/>
      <c r="B282" s="134"/>
      <c r="C282" s="135" t="n">
        <v>244</v>
      </c>
      <c r="D282" s="144" t="str">
        <f aca="false">IF(($H$24*12-C282)&gt;=0,C282,"")</f>
        <v/>
      </c>
      <c r="E282" s="143" t="n">
        <f aca="false">IF(D282&lt;&gt;"",($H$22*$H$26/12)/(1-(1+($H$26/12))^(-$H$24*12)),0)</f>
        <v>0</v>
      </c>
      <c r="F282" s="145" t="str">
        <f aca="false">IF(D282&lt;&gt;"",I281*$H$26/12,"")</f>
        <v/>
      </c>
      <c r="G282" s="145" t="str">
        <f aca="false">IF(D282&lt;&gt;"",E282-F282,"")</f>
        <v/>
      </c>
      <c r="H282" s="145" t="str">
        <f aca="false">IF(D282&lt;&gt;"",G282+H281,"")</f>
        <v/>
      </c>
      <c r="I282" s="145" t="str">
        <f aca="false">IF(D282&lt;&gt;"",$H$22-H282,"")</f>
        <v/>
      </c>
      <c r="J282" s="138"/>
      <c r="K282" s="139"/>
      <c r="L282" s="135" t="n">
        <v>244</v>
      </c>
      <c r="M282" s="144" t="str">
        <f aca="false">IF(($Q$24*12-L282)&gt;=0,L282,"")</f>
        <v/>
      </c>
      <c r="N282" s="143" t="n">
        <f aca="false">IF(M282&lt;&gt;"",($Q$22*$Q$26/12)/(1-(1+($Q$26/12))^(-$Q$24*12)),0)</f>
        <v>0</v>
      </c>
      <c r="O282" s="145" t="str">
        <f aca="false">IF(M282&lt;&gt;"",R281*$Q$26/12,"")</f>
        <v/>
      </c>
      <c r="P282" s="145" t="str">
        <f aca="false">IF(M282&lt;&gt;"",N282-O282,"")</f>
        <v/>
      </c>
      <c r="Q282" s="145" t="str">
        <f aca="false">IF(M282&lt;&gt;"",P282+Q281,"")</f>
        <v/>
      </c>
      <c r="R282" s="145" t="str">
        <f aca="false">IF(M282&lt;&gt;"",$Q$22-Q282,"")</f>
        <v/>
      </c>
    </row>
    <row r="283" customFormat="false" ht="15" hidden="false" customHeight="true" outlineLevel="0" collapsed="false">
      <c r="A283" s="99"/>
      <c r="B283" s="134"/>
      <c r="C283" s="135" t="n">
        <v>245</v>
      </c>
      <c r="D283" s="144" t="str">
        <f aca="false">IF(($H$24*12-C283)&gt;=0,C283,"")</f>
        <v/>
      </c>
      <c r="E283" s="143" t="n">
        <f aca="false">IF(D283&lt;&gt;"",($H$22*$H$26/12)/(1-(1+($H$26/12))^(-$H$24*12)),0)</f>
        <v>0</v>
      </c>
      <c r="F283" s="145" t="str">
        <f aca="false">IF(D283&lt;&gt;"",I282*$H$26/12,"")</f>
        <v/>
      </c>
      <c r="G283" s="145" t="str">
        <f aca="false">IF(D283&lt;&gt;"",E283-F283,"")</f>
        <v/>
      </c>
      <c r="H283" s="145" t="str">
        <f aca="false">IF(D283&lt;&gt;"",G283+H282,"")</f>
        <v/>
      </c>
      <c r="I283" s="145" t="str">
        <f aca="false">IF(D283&lt;&gt;"",$H$22-H283,"")</f>
        <v/>
      </c>
      <c r="J283" s="138"/>
      <c r="K283" s="139"/>
      <c r="L283" s="135" t="n">
        <v>245</v>
      </c>
      <c r="M283" s="144" t="str">
        <f aca="false">IF(($Q$24*12-L283)&gt;=0,L283,"")</f>
        <v/>
      </c>
      <c r="N283" s="143" t="n">
        <f aca="false">IF(M283&lt;&gt;"",($Q$22*$Q$26/12)/(1-(1+($Q$26/12))^(-$Q$24*12)),0)</f>
        <v>0</v>
      </c>
      <c r="O283" s="145" t="str">
        <f aca="false">IF(M283&lt;&gt;"",R282*$Q$26/12,"")</f>
        <v/>
      </c>
      <c r="P283" s="145" t="str">
        <f aca="false">IF(M283&lt;&gt;"",N283-O283,"")</f>
        <v/>
      </c>
      <c r="Q283" s="145" t="str">
        <f aca="false">IF(M283&lt;&gt;"",P283+Q282,"")</f>
        <v/>
      </c>
      <c r="R283" s="145" t="str">
        <f aca="false">IF(M283&lt;&gt;"",$Q$22-Q283,"")</f>
        <v/>
      </c>
    </row>
    <row r="284" customFormat="false" ht="15" hidden="false" customHeight="true" outlineLevel="0" collapsed="false">
      <c r="A284" s="99"/>
      <c r="B284" s="134"/>
      <c r="C284" s="135" t="n">
        <v>246</v>
      </c>
      <c r="D284" s="144" t="str">
        <f aca="false">IF(($H$24*12-C284)&gt;=0,C284,"")</f>
        <v/>
      </c>
      <c r="E284" s="143" t="n">
        <f aca="false">IF(D284&lt;&gt;"",($H$22*$H$26/12)/(1-(1+($H$26/12))^(-$H$24*12)),0)</f>
        <v>0</v>
      </c>
      <c r="F284" s="145" t="str">
        <f aca="false">IF(D284&lt;&gt;"",I283*$H$26/12,"")</f>
        <v/>
      </c>
      <c r="G284" s="145" t="str">
        <f aca="false">IF(D284&lt;&gt;"",E284-F284,"")</f>
        <v/>
      </c>
      <c r="H284" s="145" t="str">
        <f aca="false">IF(D284&lt;&gt;"",G284+H283,"")</f>
        <v/>
      </c>
      <c r="I284" s="145" t="str">
        <f aca="false">IF(D284&lt;&gt;"",$H$22-H284,"")</f>
        <v/>
      </c>
      <c r="J284" s="138"/>
      <c r="K284" s="139"/>
      <c r="L284" s="135" t="n">
        <v>246</v>
      </c>
      <c r="M284" s="144" t="str">
        <f aca="false">IF(($Q$24*12-L284)&gt;=0,L284,"")</f>
        <v/>
      </c>
      <c r="N284" s="143" t="n">
        <f aca="false">IF(M284&lt;&gt;"",($Q$22*$Q$26/12)/(1-(1+($Q$26/12))^(-$Q$24*12)),0)</f>
        <v>0</v>
      </c>
      <c r="O284" s="145" t="str">
        <f aca="false">IF(M284&lt;&gt;"",R283*$Q$26/12,"")</f>
        <v/>
      </c>
      <c r="P284" s="145" t="str">
        <f aca="false">IF(M284&lt;&gt;"",N284-O284,"")</f>
        <v/>
      </c>
      <c r="Q284" s="145" t="str">
        <f aca="false">IF(M284&lt;&gt;"",P284+Q283,"")</f>
        <v/>
      </c>
      <c r="R284" s="145" t="str">
        <f aca="false">IF(M284&lt;&gt;"",$Q$22-Q284,"")</f>
        <v/>
      </c>
    </row>
    <row r="285" customFormat="false" ht="15" hidden="false" customHeight="true" outlineLevel="0" collapsed="false">
      <c r="A285" s="99"/>
      <c r="B285" s="134"/>
      <c r="C285" s="135" t="n">
        <v>247</v>
      </c>
      <c r="D285" s="144" t="str">
        <f aca="false">IF(($H$24*12-C285)&gt;=0,C285,"")</f>
        <v/>
      </c>
      <c r="E285" s="143" t="n">
        <f aca="false">IF(D285&lt;&gt;"",($H$22*$H$26/12)/(1-(1+($H$26/12))^(-$H$24*12)),0)</f>
        <v>0</v>
      </c>
      <c r="F285" s="145" t="str">
        <f aca="false">IF(D285&lt;&gt;"",I284*$H$26/12,"")</f>
        <v/>
      </c>
      <c r="G285" s="145" t="str">
        <f aca="false">IF(D285&lt;&gt;"",E285-F285,"")</f>
        <v/>
      </c>
      <c r="H285" s="145" t="str">
        <f aca="false">IF(D285&lt;&gt;"",G285+H284,"")</f>
        <v/>
      </c>
      <c r="I285" s="145" t="str">
        <f aca="false">IF(D285&lt;&gt;"",$H$22-H285,"")</f>
        <v/>
      </c>
      <c r="J285" s="138"/>
      <c r="K285" s="139"/>
      <c r="L285" s="135" t="n">
        <v>247</v>
      </c>
      <c r="M285" s="144" t="str">
        <f aca="false">IF(($Q$24*12-L285)&gt;=0,L285,"")</f>
        <v/>
      </c>
      <c r="N285" s="143" t="n">
        <f aca="false">IF(M285&lt;&gt;"",($Q$22*$Q$26/12)/(1-(1+($Q$26/12))^(-$Q$24*12)),0)</f>
        <v>0</v>
      </c>
      <c r="O285" s="145" t="str">
        <f aca="false">IF(M285&lt;&gt;"",R284*$Q$26/12,"")</f>
        <v/>
      </c>
      <c r="P285" s="145" t="str">
        <f aca="false">IF(M285&lt;&gt;"",N285-O285,"")</f>
        <v/>
      </c>
      <c r="Q285" s="145" t="str">
        <f aca="false">IF(M285&lt;&gt;"",P285+Q284,"")</f>
        <v/>
      </c>
      <c r="R285" s="145" t="str">
        <f aca="false">IF(M285&lt;&gt;"",$Q$22-Q285,"")</f>
        <v/>
      </c>
    </row>
    <row r="286" customFormat="false" ht="15" hidden="false" customHeight="true" outlineLevel="0" collapsed="false">
      <c r="A286" s="99"/>
      <c r="B286" s="134"/>
      <c r="C286" s="135" t="n">
        <v>248</v>
      </c>
      <c r="D286" s="144" t="str">
        <f aca="false">IF(($H$24*12-C286)&gt;=0,C286,"")</f>
        <v/>
      </c>
      <c r="E286" s="143" t="n">
        <f aca="false">IF(D286&lt;&gt;"",($H$22*$H$26/12)/(1-(1+($H$26/12))^(-$H$24*12)),0)</f>
        <v>0</v>
      </c>
      <c r="F286" s="145" t="str">
        <f aca="false">IF(D286&lt;&gt;"",I285*$H$26/12,"")</f>
        <v/>
      </c>
      <c r="G286" s="145" t="str">
        <f aca="false">IF(D286&lt;&gt;"",E286-F286,"")</f>
        <v/>
      </c>
      <c r="H286" s="145" t="str">
        <f aca="false">IF(D286&lt;&gt;"",G286+H285,"")</f>
        <v/>
      </c>
      <c r="I286" s="145" t="str">
        <f aca="false">IF(D286&lt;&gt;"",$H$22-H286,"")</f>
        <v/>
      </c>
      <c r="J286" s="138"/>
      <c r="K286" s="139"/>
      <c r="L286" s="135" t="n">
        <v>248</v>
      </c>
      <c r="M286" s="144" t="str">
        <f aca="false">IF(($Q$24*12-L286)&gt;=0,L286,"")</f>
        <v/>
      </c>
      <c r="N286" s="143" t="n">
        <f aca="false">IF(M286&lt;&gt;"",($Q$22*$Q$26/12)/(1-(1+($Q$26/12))^(-$Q$24*12)),0)</f>
        <v>0</v>
      </c>
      <c r="O286" s="145" t="str">
        <f aca="false">IF(M286&lt;&gt;"",R285*$Q$26/12,"")</f>
        <v/>
      </c>
      <c r="P286" s="145" t="str">
        <f aca="false">IF(M286&lt;&gt;"",N286-O286,"")</f>
        <v/>
      </c>
      <c r="Q286" s="145" t="str">
        <f aca="false">IF(M286&lt;&gt;"",P286+Q285,"")</f>
        <v/>
      </c>
      <c r="R286" s="145" t="str">
        <f aca="false">IF(M286&lt;&gt;"",$Q$22-Q286,"")</f>
        <v/>
      </c>
    </row>
    <row r="287" customFormat="false" ht="15" hidden="false" customHeight="true" outlineLevel="0" collapsed="false">
      <c r="A287" s="99"/>
      <c r="B287" s="134"/>
      <c r="C287" s="135" t="n">
        <v>249</v>
      </c>
      <c r="D287" s="144" t="str">
        <f aca="false">IF(($H$24*12-C287)&gt;=0,C287,"")</f>
        <v/>
      </c>
      <c r="E287" s="143" t="n">
        <f aca="false">IF(D287&lt;&gt;"",($H$22*$H$26/12)/(1-(1+($H$26/12))^(-$H$24*12)),0)</f>
        <v>0</v>
      </c>
      <c r="F287" s="145" t="str">
        <f aca="false">IF(D287&lt;&gt;"",I286*$H$26/12,"")</f>
        <v/>
      </c>
      <c r="G287" s="145" t="str">
        <f aca="false">IF(D287&lt;&gt;"",E287-F287,"")</f>
        <v/>
      </c>
      <c r="H287" s="145" t="str">
        <f aca="false">IF(D287&lt;&gt;"",G287+H286,"")</f>
        <v/>
      </c>
      <c r="I287" s="145" t="str">
        <f aca="false">IF(D287&lt;&gt;"",$H$22-H287,"")</f>
        <v/>
      </c>
      <c r="J287" s="138"/>
      <c r="K287" s="139"/>
      <c r="L287" s="135" t="n">
        <v>249</v>
      </c>
      <c r="M287" s="144" t="str">
        <f aca="false">IF(($Q$24*12-L287)&gt;=0,L287,"")</f>
        <v/>
      </c>
      <c r="N287" s="143" t="n">
        <f aca="false">IF(M287&lt;&gt;"",($Q$22*$Q$26/12)/(1-(1+($Q$26/12))^(-$Q$24*12)),0)</f>
        <v>0</v>
      </c>
      <c r="O287" s="145" t="str">
        <f aca="false">IF(M287&lt;&gt;"",R286*$Q$26/12,"")</f>
        <v/>
      </c>
      <c r="P287" s="145" t="str">
        <f aca="false">IF(M287&lt;&gt;"",N287-O287,"")</f>
        <v/>
      </c>
      <c r="Q287" s="145" t="str">
        <f aca="false">IF(M287&lt;&gt;"",P287+Q286,"")</f>
        <v/>
      </c>
      <c r="R287" s="145" t="str">
        <f aca="false">IF(M287&lt;&gt;"",$Q$22-Q287,"")</f>
        <v/>
      </c>
    </row>
    <row r="288" customFormat="false" ht="15" hidden="false" customHeight="true" outlineLevel="0" collapsed="false">
      <c r="A288" s="99"/>
      <c r="B288" s="134"/>
      <c r="C288" s="135" t="n">
        <v>250</v>
      </c>
      <c r="D288" s="144" t="str">
        <f aca="false">IF(($H$24*12-C288)&gt;=0,C288,"")</f>
        <v/>
      </c>
      <c r="E288" s="143" t="n">
        <f aca="false">IF(D288&lt;&gt;"",($H$22*$H$26/12)/(1-(1+($H$26/12))^(-$H$24*12)),0)</f>
        <v>0</v>
      </c>
      <c r="F288" s="145" t="str">
        <f aca="false">IF(D288&lt;&gt;"",I287*$H$26/12,"")</f>
        <v/>
      </c>
      <c r="G288" s="145" t="str">
        <f aca="false">IF(D288&lt;&gt;"",E288-F288,"")</f>
        <v/>
      </c>
      <c r="H288" s="145" t="str">
        <f aca="false">IF(D288&lt;&gt;"",G288+H287,"")</f>
        <v/>
      </c>
      <c r="I288" s="145" t="str">
        <f aca="false">IF(D288&lt;&gt;"",$H$22-H288,"")</f>
        <v/>
      </c>
      <c r="J288" s="138"/>
      <c r="K288" s="139"/>
      <c r="L288" s="135" t="n">
        <v>250</v>
      </c>
      <c r="M288" s="144" t="str">
        <f aca="false">IF(($Q$24*12-L288)&gt;=0,L288,"")</f>
        <v/>
      </c>
      <c r="N288" s="143" t="n">
        <f aca="false">IF(M288&lt;&gt;"",($Q$22*$Q$26/12)/(1-(1+($Q$26/12))^(-$Q$24*12)),0)</f>
        <v>0</v>
      </c>
      <c r="O288" s="145" t="str">
        <f aca="false">IF(M288&lt;&gt;"",R287*$Q$26/12,"")</f>
        <v/>
      </c>
      <c r="P288" s="145" t="str">
        <f aca="false">IF(M288&lt;&gt;"",N288-O288,"")</f>
        <v/>
      </c>
      <c r="Q288" s="145" t="str">
        <f aca="false">IF(M288&lt;&gt;"",P288+Q287,"")</f>
        <v/>
      </c>
      <c r="R288" s="145" t="str">
        <f aca="false">IF(M288&lt;&gt;"",$Q$22-Q288,"")</f>
        <v/>
      </c>
    </row>
    <row r="289" customFormat="false" ht="15" hidden="false" customHeight="true" outlineLevel="0" collapsed="false">
      <c r="A289" s="99"/>
      <c r="B289" s="134"/>
      <c r="C289" s="135" t="n">
        <v>251</v>
      </c>
      <c r="D289" s="144" t="str">
        <f aca="false">IF(($H$24*12-C289)&gt;=0,C289,"")</f>
        <v/>
      </c>
      <c r="E289" s="143" t="n">
        <f aca="false">IF(D289&lt;&gt;"",($H$22*$H$26/12)/(1-(1+($H$26/12))^(-$H$24*12)),0)</f>
        <v>0</v>
      </c>
      <c r="F289" s="145" t="str">
        <f aca="false">IF(D289&lt;&gt;"",I288*$H$26/12,"")</f>
        <v/>
      </c>
      <c r="G289" s="145" t="str">
        <f aca="false">IF(D289&lt;&gt;"",E289-F289,"")</f>
        <v/>
      </c>
      <c r="H289" s="145" t="str">
        <f aca="false">IF(D289&lt;&gt;"",G289+H288,"")</f>
        <v/>
      </c>
      <c r="I289" s="145" t="str">
        <f aca="false">IF(D289&lt;&gt;"",$H$22-H289,"")</f>
        <v/>
      </c>
      <c r="J289" s="138"/>
      <c r="K289" s="139"/>
      <c r="L289" s="135" t="n">
        <v>251</v>
      </c>
      <c r="M289" s="144" t="str">
        <f aca="false">IF(($Q$24*12-L289)&gt;=0,L289,"")</f>
        <v/>
      </c>
      <c r="N289" s="143" t="n">
        <f aca="false">IF(M289&lt;&gt;"",($Q$22*$Q$26/12)/(1-(1+($Q$26/12))^(-$Q$24*12)),0)</f>
        <v>0</v>
      </c>
      <c r="O289" s="145" t="str">
        <f aca="false">IF(M289&lt;&gt;"",R288*$Q$26/12,"")</f>
        <v/>
      </c>
      <c r="P289" s="145" t="str">
        <f aca="false">IF(M289&lt;&gt;"",N289-O289,"")</f>
        <v/>
      </c>
      <c r="Q289" s="145" t="str">
        <f aca="false">IF(M289&lt;&gt;"",P289+Q288,"")</f>
        <v/>
      </c>
      <c r="R289" s="145" t="str">
        <f aca="false">IF(M289&lt;&gt;"",$Q$22-Q289,"")</f>
        <v/>
      </c>
    </row>
    <row r="290" customFormat="false" ht="15" hidden="false" customHeight="true" outlineLevel="0" collapsed="false">
      <c r="A290" s="99"/>
      <c r="B290" s="134"/>
      <c r="C290" s="135" t="n">
        <v>252</v>
      </c>
      <c r="D290" s="144" t="str">
        <f aca="false">IF(($H$24*12-C290)&gt;=0,C290,"")</f>
        <v/>
      </c>
      <c r="E290" s="143" t="n">
        <f aca="false">IF(D290&lt;&gt;"",($H$22*$H$26/12)/(1-(1+($H$26/12))^(-$H$24*12)),0)</f>
        <v>0</v>
      </c>
      <c r="F290" s="145" t="str">
        <f aca="false">IF(D290&lt;&gt;"",I289*$H$26/12,"")</f>
        <v/>
      </c>
      <c r="G290" s="145" t="str">
        <f aca="false">IF(D290&lt;&gt;"",E290-F290,"")</f>
        <v/>
      </c>
      <c r="H290" s="145" t="str">
        <f aca="false">IF(D290&lt;&gt;"",G290+H289,"")</f>
        <v/>
      </c>
      <c r="I290" s="145" t="str">
        <f aca="false">IF(D290&lt;&gt;"",$H$22-H290,"")</f>
        <v/>
      </c>
      <c r="J290" s="138"/>
      <c r="K290" s="139"/>
      <c r="L290" s="135" t="n">
        <v>252</v>
      </c>
      <c r="M290" s="144" t="str">
        <f aca="false">IF(($Q$24*12-L290)&gt;=0,L290,"")</f>
        <v/>
      </c>
      <c r="N290" s="143" t="n">
        <f aca="false">IF(M290&lt;&gt;"",($Q$22*$Q$26/12)/(1-(1+($Q$26/12))^(-$Q$24*12)),0)</f>
        <v>0</v>
      </c>
      <c r="O290" s="145" t="str">
        <f aca="false">IF(M290&lt;&gt;"",R289*$Q$26/12,"")</f>
        <v/>
      </c>
      <c r="P290" s="145" t="str">
        <f aca="false">IF(M290&lt;&gt;"",N290-O290,"")</f>
        <v/>
      </c>
      <c r="Q290" s="145" t="str">
        <f aca="false">IF(M290&lt;&gt;"",P290+Q289,"")</f>
        <v/>
      </c>
      <c r="R290" s="145" t="str">
        <f aca="false">IF(M290&lt;&gt;"",$Q$22-Q290,"")</f>
        <v/>
      </c>
    </row>
    <row r="291" customFormat="false" ht="15" hidden="false" customHeight="true" outlineLevel="0" collapsed="false">
      <c r="A291" s="99"/>
      <c r="B291" s="134"/>
      <c r="C291" s="135" t="n">
        <v>253</v>
      </c>
      <c r="D291" s="144" t="str">
        <f aca="false">IF(($H$24*12-C291)&gt;=0,C291,"")</f>
        <v/>
      </c>
      <c r="E291" s="143" t="n">
        <f aca="false">IF(D291&lt;&gt;"",($H$22*$H$26/12)/(1-(1+($H$26/12))^(-$H$24*12)),0)</f>
        <v>0</v>
      </c>
      <c r="F291" s="145" t="str">
        <f aca="false">IF(D291&lt;&gt;"",I290*$H$26/12,"")</f>
        <v/>
      </c>
      <c r="G291" s="145" t="str">
        <f aca="false">IF(D291&lt;&gt;"",E291-F291,"")</f>
        <v/>
      </c>
      <c r="H291" s="145" t="str">
        <f aca="false">IF(D291&lt;&gt;"",G291+H290,"")</f>
        <v/>
      </c>
      <c r="I291" s="145" t="str">
        <f aca="false">IF(D291&lt;&gt;"",$H$22-H291,"")</f>
        <v/>
      </c>
      <c r="J291" s="138"/>
      <c r="K291" s="139"/>
      <c r="L291" s="135" t="n">
        <v>253</v>
      </c>
      <c r="M291" s="144" t="str">
        <f aca="false">IF(($Q$24*12-L291)&gt;=0,L291,"")</f>
        <v/>
      </c>
      <c r="N291" s="143" t="n">
        <f aca="false">IF(M291&lt;&gt;"",($Q$22*$Q$26/12)/(1-(1+($Q$26/12))^(-$Q$24*12)),0)</f>
        <v>0</v>
      </c>
      <c r="O291" s="145" t="str">
        <f aca="false">IF(M291&lt;&gt;"",R290*$Q$26/12,"")</f>
        <v/>
      </c>
      <c r="P291" s="145" t="str">
        <f aca="false">IF(M291&lt;&gt;"",N291-O291,"")</f>
        <v/>
      </c>
      <c r="Q291" s="145" t="str">
        <f aca="false">IF(M291&lt;&gt;"",P291+Q290,"")</f>
        <v/>
      </c>
      <c r="R291" s="145" t="str">
        <f aca="false">IF(M291&lt;&gt;"",$Q$22-Q291,"")</f>
        <v/>
      </c>
    </row>
    <row r="292" customFormat="false" ht="15" hidden="false" customHeight="true" outlineLevel="0" collapsed="false">
      <c r="A292" s="99"/>
      <c r="B292" s="134"/>
      <c r="C292" s="135" t="n">
        <v>254</v>
      </c>
      <c r="D292" s="144" t="str">
        <f aca="false">IF(($H$24*12-C292)&gt;=0,C292,"")</f>
        <v/>
      </c>
      <c r="E292" s="143" t="n">
        <f aca="false">IF(D292&lt;&gt;"",($H$22*$H$26/12)/(1-(1+($H$26/12))^(-$H$24*12)),0)</f>
        <v>0</v>
      </c>
      <c r="F292" s="145" t="str">
        <f aca="false">IF(D292&lt;&gt;"",I291*$H$26/12,"")</f>
        <v/>
      </c>
      <c r="G292" s="145" t="str">
        <f aca="false">IF(D292&lt;&gt;"",E292-F292,"")</f>
        <v/>
      </c>
      <c r="H292" s="145" t="str">
        <f aca="false">IF(D292&lt;&gt;"",G292+H291,"")</f>
        <v/>
      </c>
      <c r="I292" s="145" t="str">
        <f aca="false">IF(D292&lt;&gt;"",$H$22-H292,"")</f>
        <v/>
      </c>
      <c r="J292" s="138"/>
      <c r="K292" s="139"/>
      <c r="L292" s="135" t="n">
        <v>254</v>
      </c>
      <c r="M292" s="144" t="str">
        <f aca="false">IF(($Q$24*12-L292)&gt;=0,L292,"")</f>
        <v/>
      </c>
      <c r="N292" s="143" t="n">
        <f aca="false">IF(M292&lt;&gt;"",($Q$22*$Q$26/12)/(1-(1+($Q$26/12))^(-$Q$24*12)),0)</f>
        <v>0</v>
      </c>
      <c r="O292" s="145" t="str">
        <f aca="false">IF(M292&lt;&gt;"",R291*$Q$26/12,"")</f>
        <v/>
      </c>
      <c r="P292" s="145" t="str">
        <f aca="false">IF(M292&lt;&gt;"",N292-O292,"")</f>
        <v/>
      </c>
      <c r="Q292" s="145" t="str">
        <f aca="false">IF(M292&lt;&gt;"",P292+Q291,"")</f>
        <v/>
      </c>
      <c r="R292" s="145" t="str">
        <f aca="false">IF(M292&lt;&gt;"",$Q$22-Q292,"")</f>
        <v/>
      </c>
    </row>
    <row r="293" customFormat="false" ht="15" hidden="false" customHeight="true" outlineLevel="0" collapsed="false">
      <c r="A293" s="99"/>
      <c r="B293" s="134"/>
      <c r="C293" s="135" t="n">
        <v>255</v>
      </c>
      <c r="D293" s="144" t="str">
        <f aca="false">IF(($H$24*12-C293)&gt;=0,C293,"")</f>
        <v/>
      </c>
      <c r="E293" s="143" t="n">
        <f aca="false">IF(D293&lt;&gt;"",($H$22*$H$26/12)/(1-(1+($H$26/12))^(-$H$24*12)),0)</f>
        <v>0</v>
      </c>
      <c r="F293" s="145" t="str">
        <f aca="false">IF(D293&lt;&gt;"",I292*$H$26/12,"")</f>
        <v/>
      </c>
      <c r="G293" s="145" t="str">
        <f aca="false">IF(D293&lt;&gt;"",E293-F293,"")</f>
        <v/>
      </c>
      <c r="H293" s="145" t="str">
        <f aca="false">IF(D293&lt;&gt;"",G293+H292,"")</f>
        <v/>
      </c>
      <c r="I293" s="145" t="str">
        <f aca="false">IF(D293&lt;&gt;"",$H$22-H293,"")</f>
        <v/>
      </c>
      <c r="J293" s="138"/>
      <c r="K293" s="139"/>
      <c r="L293" s="135" t="n">
        <v>255</v>
      </c>
      <c r="M293" s="144" t="str">
        <f aca="false">IF(($Q$24*12-L293)&gt;=0,L293,"")</f>
        <v/>
      </c>
      <c r="N293" s="143" t="n">
        <f aca="false">IF(M293&lt;&gt;"",($Q$22*$Q$26/12)/(1-(1+($Q$26/12))^(-$Q$24*12)),0)</f>
        <v>0</v>
      </c>
      <c r="O293" s="145" t="str">
        <f aca="false">IF(M293&lt;&gt;"",R292*$Q$26/12,"")</f>
        <v/>
      </c>
      <c r="P293" s="145" t="str">
        <f aca="false">IF(M293&lt;&gt;"",N293-O293,"")</f>
        <v/>
      </c>
      <c r="Q293" s="145" t="str">
        <f aca="false">IF(M293&lt;&gt;"",P293+Q292,"")</f>
        <v/>
      </c>
      <c r="R293" s="145" t="str">
        <f aca="false">IF(M293&lt;&gt;"",$Q$22-Q293,"")</f>
        <v/>
      </c>
    </row>
    <row r="294" customFormat="false" ht="15" hidden="false" customHeight="true" outlineLevel="0" collapsed="false">
      <c r="A294" s="99"/>
      <c r="B294" s="134"/>
      <c r="C294" s="135" t="n">
        <v>256</v>
      </c>
      <c r="D294" s="144" t="str">
        <f aca="false">IF(($H$24*12-C294)&gt;=0,C294,"")</f>
        <v/>
      </c>
      <c r="E294" s="143" t="n">
        <f aca="false">IF(D294&lt;&gt;"",($H$22*$H$26/12)/(1-(1+($H$26/12))^(-$H$24*12)),0)</f>
        <v>0</v>
      </c>
      <c r="F294" s="145" t="str">
        <f aca="false">IF(D294&lt;&gt;"",I293*$H$26/12,"")</f>
        <v/>
      </c>
      <c r="G294" s="145" t="str">
        <f aca="false">IF(D294&lt;&gt;"",E294-F294,"")</f>
        <v/>
      </c>
      <c r="H294" s="145" t="str">
        <f aca="false">IF(D294&lt;&gt;"",G294+H293,"")</f>
        <v/>
      </c>
      <c r="I294" s="145" t="str">
        <f aca="false">IF(D294&lt;&gt;"",$H$22-H294,"")</f>
        <v/>
      </c>
      <c r="J294" s="138"/>
      <c r="K294" s="139"/>
      <c r="L294" s="135" t="n">
        <v>256</v>
      </c>
      <c r="M294" s="144" t="str">
        <f aca="false">IF(($Q$24*12-L294)&gt;=0,L294,"")</f>
        <v/>
      </c>
      <c r="N294" s="143" t="n">
        <f aca="false">IF(M294&lt;&gt;"",($Q$22*$Q$26/12)/(1-(1+($Q$26/12))^(-$Q$24*12)),0)</f>
        <v>0</v>
      </c>
      <c r="O294" s="145" t="str">
        <f aca="false">IF(M294&lt;&gt;"",R293*$Q$26/12,"")</f>
        <v/>
      </c>
      <c r="P294" s="145" t="str">
        <f aca="false">IF(M294&lt;&gt;"",N294-O294,"")</f>
        <v/>
      </c>
      <c r="Q294" s="145" t="str">
        <f aca="false">IF(M294&lt;&gt;"",P294+Q293,"")</f>
        <v/>
      </c>
      <c r="R294" s="145" t="str">
        <f aca="false">IF(M294&lt;&gt;"",$Q$22-Q294,"")</f>
        <v/>
      </c>
    </row>
    <row r="295" customFormat="false" ht="15" hidden="false" customHeight="true" outlineLevel="0" collapsed="false">
      <c r="A295" s="99"/>
      <c r="B295" s="134"/>
      <c r="C295" s="135" t="n">
        <v>257</v>
      </c>
      <c r="D295" s="144" t="str">
        <f aca="false">IF(($H$24*12-C295)&gt;=0,C295,"")</f>
        <v/>
      </c>
      <c r="E295" s="143" t="n">
        <f aca="false">IF(D295&lt;&gt;"",($H$22*$H$26/12)/(1-(1+($H$26/12))^(-$H$24*12)),0)</f>
        <v>0</v>
      </c>
      <c r="F295" s="145" t="str">
        <f aca="false">IF(D295&lt;&gt;"",I294*$H$26/12,"")</f>
        <v/>
      </c>
      <c r="G295" s="145" t="str">
        <f aca="false">IF(D295&lt;&gt;"",E295-F295,"")</f>
        <v/>
      </c>
      <c r="H295" s="145" t="str">
        <f aca="false">IF(D295&lt;&gt;"",G295+H294,"")</f>
        <v/>
      </c>
      <c r="I295" s="145" t="str">
        <f aca="false">IF(D295&lt;&gt;"",$H$22-H295,"")</f>
        <v/>
      </c>
      <c r="J295" s="138"/>
      <c r="K295" s="139"/>
      <c r="L295" s="135" t="n">
        <v>257</v>
      </c>
      <c r="M295" s="144" t="str">
        <f aca="false">IF(($Q$24*12-L295)&gt;=0,L295,"")</f>
        <v/>
      </c>
      <c r="N295" s="143" t="n">
        <f aca="false">IF(M295&lt;&gt;"",($Q$22*$Q$26/12)/(1-(1+($Q$26/12))^(-$Q$24*12)),0)</f>
        <v>0</v>
      </c>
      <c r="O295" s="145" t="str">
        <f aca="false">IF(M295&lt;&gt;"",R294*$Q$26/12,"")</f>
        <v/>
      </c>
      <c r="P295" s="145" t="str">
        <f aca="false">IF(M295&lt;&gt;"",N295-O295,"")</f>
        <v/>
      </c>
      <c r="Q295" s="145" t="str">
        <f aca="false">IF(M295&lt;&gt;"",P295+Q294,"")</f>
        <v/>
      </c>
      <c r="R295" s="145" t="str">
        <f aca="false">IF(M295&lt;&gt;"",$Q$22-Q295,"")</f>
        <v/>
      </c>
    </row>
    <row r="296" customFormat="false" ht="15" hidden="false" customHeight="true" outlineLevel="0" collapsed="false">
      <c r="A296" s="99"/>
      <c r="B296" s="134"/>
      <c r="C296" s="135" t="n">
        <v>258</v>
      </c>
      <c r="D296" s="144" t="str">
        <f aca="false">IF(($H$24*12-C296)&gt;=0,C296,"")</f>
        <v/>
      </c>
      <c r="E296" s="143" t="n">
        <f aca="false">IF(D296&lt;&gt;"",($H$22*$H$26/12)/(1-(1+($H$26/12))^(-$H$24*12)),0)</f>
        <v>0</v>
      </c>
      <c r="F296" s="145" t="str">
        <f aca="false">IF(D296&lt;&gt;"",I295*$H$26/12,"")</f>
        <v/>
      </c>
      <c r="G296" s="145" t="str">
        <f aca="false">IF(D296&lt;&gt;"",E296-F296,"")</f>
        <v/>
      </c>
      <c r="H296" s="145" t="str">
        <f aca="false">IF(D296&lt;&gt;"",G296+H295,"")</f>
        <v/>
      </c>
      <c r="I296" s="145" t="str">
        <f aca="false">IF(D296&lt;&gt;"",$H$22-H296,"")</f>
        <v/>
      </c>
      <c r="J296" s="138"/>
      <c r="K296" s="139"/>
      <c r="L296" s="135" t="n">
        <v>258</v>
      </c>
      <c r="M296" s="144" t="str">
        <f aca="false">IF(($Q$24*12-L296)&gt;=0,L296,"")</f>
        <v/>
      </c>
      <c r="N296" s="143" t="n">
        <f aca="false">IF(M296&lt;&gt;"",($Q$22*$Q$26/12)/(1-(1+($Q$26/12))^(-$Q$24*12)),0)</f>
        <v>0</v>
      </c>
      <c r="O296" s="145" t="str">
        <f aca="false">IF(M296&lt;&gt;"",R295*$Q$26/12,"")</f>
        <v/>
      </c>
      <c r="P296" s="145" t="str">
        <f aca="false">IF(M296&lt;&gt;"",N296-O296,"")</f>
        <v/>
      </c>
      <c r="Q296" s="145" t="str">
        <f aca="false">IF(M296&lt;&gt;"",P296+Q295,"")</f>
        <v/>
      </c>
      <c r="R296" s="145" t="str">
        <f aca="false">IF(M296&lt;&gt;"",$Q$22-Q296,"")</f>
        <v/>
      </c>
    </row>
    <row r="297" customFormat="false" ht="15" hidden="false" customHeight="true" outlineLevel="0" collapsed="false">
      <c r="A297" s="99"/>
      <c r="B297" s="134"/>
      <c r="C297" s="135" t="n">
        <v>259</v>
      </c>
      <c r="D297" s="144" t="str">
        <f aca="false">IF(($H$24*12-C297)&gt;=0,C297,"")</f>
        <v/>
      </c>
      <c r="E297" s="143" t="n">
        <f aca="false">IF(D297&lt;&gt;"",($H$22*$H$26/12)/(1-(1+($H$26/12))^(-$H$24*12)),0)</f>
        <v>0</v>
      </c>
      <c r="F297" s="145" t="str">
        <f aca="false">IF(D297&lt;&gt;"",I296*$H$26/12,"")</f>
        <v/>
      </c>
      <c r="G297" s="145" t="str">
        <f aca="false">IF(D297&lt;&gt;"",E297-F297,"")</f>
        <v/>
      </c>
      <c r="H297" s="145" t="str">
        <f aca="false">IF(D297&lt;&gt;"",G297+H296,"")</f>
        <v/>
      </c>
      <c r="I297" s="145" t="str">
        <f aca="false">IF(D297&lt;&gt;"",$H$22-H297,"")</f>
        <v/>
      </c>
      <c r="J297" s="138"/>
      <c r="K297" s="139"/>
      <c r="L297" s="135" t="n">
        <v>259</v>
      </c>
      <c r="M297" s="144" t="str">
        <f aca="false">IF(($Q$24*12-L297)&gt;=0,L297,"")</f>
        <v/>
      </c>
      <c r="N297" s="143" t="n">
        <f aca="false">IF(M297&lt;&gt;"",($Q$22*$Q$26/12)/(1-(1+($Q$26/12))^(-$Q$24*12)),0)</f>
        <v>0</v>
      </c>
      <c r="O297" s="145" t="str">
        <f aca="false">IF(M297&lt;&gt;"",R296*$Q$26/12,"")</f>
        <v/>
      </c>
      <c r="P297" s="145" t="str">
        <f aca="false">IF(M297&lt;&gt;"",N297-O297,"")</f>
        <v/>
      </c>
      <c r="Q297" s="145" t="str">
        <f aca="false">IF(M297&lt;&gt;"",P297+Q296,"")</f>
        <v/>
      </c>
      <c r="R297" s="145" t="str">
        <f aca="false">IF(M297&lt;&gt;"",$Q$22-Q297,"")</f>
        <v/>
      </c>
    </row>
    <row r="298" customFormat="false" ht="15" hidden="false" customHeight="true" outlineLevel="0" collapsed="false">
      <c r="A298" s="99"/>
      <c r="B298" s="134"/>
      <c r="C298" s="135" t="n">
        <v>260</v>
      </c>
      <c r="D298" s="144" t="str">
        <f aca="false">IF(($H$24*12-C298)&gt;=0,C298,"")</f>
        <v/>
      </c>
      <c r="E298" s="143" t="n">
        <f aca="false">IF(D298&lt;&gt;"",($H$22*$H$26/12)/(1-(1+($H$26/12))^(-$H$24*12)),0)</f>
        <v>0</v>
      </c>
      <c r="F298" s="145" t="str">
        <f aca="false">IF(D298&lt;&gt;"",I297*$H$26/12,"")</f>
        <v/>
      </c>
      <c r="G298" s="145" t="str">
        <f aca="false">IF(D298&lt;&gt;"",E298-F298,"")</f>
        <v/>
      </c>
      <c r="H298" s="145" t="str">
        <f aca="false">IF(D298&lt;&gt;"",G298+H297,"")</f>
        <v/>
      </c>
      <c r="I298" s="145" t="str">
        <f aca="false">IF(D298&lt;&gt;"",$H$22-H298,"")</f>
        <v/>
      </c>
      <c r="J298" s="138"/>
      <c r="K298" s="139"/>
      <c r="L298" s="135" t="n">
        <v>260</v>
      </c>
      <c r="M298" s="144" t="str">
        <f aca="false">IF(($Q$24*12-L298)&gt;=0,L298,"")</f>
        <v/>
      </c>
      <c r="N298" s="143" t="n">
        <f aca="false">IF(M298&lt;&gt;"",($Q$22*$Q$26/12)/(1-(1+($Q$26/12))^(-$Q$24*12)),0)</f>
        <v>0</v>
      </c>
      <c r="O298" s="145" t="str">
        <f aca="false">IF(M298&lt;&gt;"",R297*$Q$26/12,"")</f>
        <v/>
      </c>
      <c r="P298" s="145" t="str">
        <f aca="false">IF(M298&lt;&gt;"",N298-O298,"")</f>
        <v/>
      </c>
      <c r="Q298" s="145" t="str">
        <f aca="false">IF(M298&lt;&gt;"",P298+Q297,"")</f>
        <v/>
      </c>
      <c r="R298" s="145" t="str">
        <f aca="false">IF(M298&lt;&gt;"",$Q$22-Q298,"")</f>
        <v/>
      </c>
    </row>
    <row r="299" customFormat="false" ht="15" hidden="false" customHeight="true" outlineLevel="0" collapsed="false">
      <c r="A299" s="99"/>
      <c r="B299" s="134"/>
      <c r="C299" s="135" t="n">
        <v>261</v>
      </c>
      <c r="D299" s="144" t="str">
        <f aca="false">IF(($H$24*12-C299)&gt;=0,C299,"")</f>
        <v/>
      </c>
      <c r="E299" s="143" t="n">
        <f aca="false">IF(D299&lt;&gt;"",($H$22*$H$26/12)/(1-(1+($H$26/12))^(-$H$24*12)),0)</f>
        <v>0</v>
      </c>
      <c r="F299" s="145" t="str">
        <f aca="false">IF(D299&lt;&gt;"",I298*$H$26/12,"")</f>
        <v/>
      </c>
      <c r="G299" s="145" t="str">
        <f aca="false">IF(D299&lt;&gt;"",E299-F299,"")</f>
        <v/>
      </c>
      <c r="H299" s="145" t="str">
        <f aca="false">IF(D299&lt;&gt;"",G299+H298,"")</f>
        <v/>
      </c>
      <c r="I299" s="145" t="str">
        <f aca="false">IF(D299&lt;&gt;"",$H$22-H299,"")</f>
        <v/>
      </c>
      <c r="J299" s="138"/>
      <c r="K299" s="139"/>
      <c r="L299" s="135" t="n">
        <v>261</v>
      </c>
      <c r="M299" s="144" t="str">
        <f aca="false">IF(($Q$24*12-L299)&gt;=0,L299,"")</f>
        <v/>
      </c>
      <c r="N299" s="143" t="n">
        <f aca="false">IF(M299&lt;&gt;"",($Q$22*$Q$26/12)/(1-(1+($Q$26/12))^(-$Q$24*12)),0)</f>
        <v>0</v>
      </c>
      <c r="O299" s="145" t="str">
        <f aca="false">IF(M299&lt;&gt;"",R298*$Q$26/12,"")</f>
        <v/>
      </c>
      <c r="P299" s="145" t="str">
        <f aca="false">IF(M299&lt;&gt;"",N299-O299,"")</f>
        <v/>
      </c>
      <c r="Q299" s="145" t="str">
        <f aca="false">IF(M299&lt;&gt;"",P299+Q298,"")</f>
        <v/>
      </c>
      <c r="R299" s="145" t="str">
        <f aca="false">IF(M299&lt;&gt;"",$Q$22-Q299,"")</f>
        <v/>
      </c>
    </row>
    <row r="300" customFormat="false" ht="15" hidden="false" customHeight="true" outlineLevel="0" collapsed="false">
      <c r="A300" s="99"/>
      <c r="B300" s="134"/>
      <c r="C300" s="135" t="n">
        <v>262</v>
      </c>
      <c r="D300" s="144" t="str">
        <f aca="false">IF(($H$24*12-C300)&gt;=0,C300,"")</f>
        <v/>
      </c>
      <c r="E300" s="143" t="n">
        <f aca="false">IF(D300&lt;&gt;"",($H$22*$H$26/12)/(1-(1+($H$26/12))^(-$H$24*12)),0)</f>
        <v>0</v>
      </c>
      <c r="F300" s="145" t="str">
        <f aca="false">IF(D300&lt;&gt;"",I299*$H$26/12,"")</f>
        <v/>
      </c>
      <c r="G300" s="145" t="str">
        <f aca="false">IF(D300&lt;&gt;"",E300-F300,"")</f>
        <v/>
      </c>
      <c r="H300" s="145" t="str">
        <f aca="false">IF(D300&lt;&gt;"",G300+H299,"")</f>
        <v/>
      </c>
      <c r="I300" s="145" t="str">
        <f aca="false">IF(D300&lt;&gt;"",$H$22-H300,"")</f>
        <v/>
      </c>
      <c r="J300" s="138"/>
      <c r="K300" s="139"/>
      <c r="L300" s="135" t="n">
        <v>262</v>
      </c>
      <c r="M300" s="144" t="str">
        <f aca="false">IF(($Q$24*12-L300)&gt;=0,L300,"")</f>
        <v/>
      </c>
      <c r="N300" s="143" t="n">
        <f aca="false">IF(M300&lt;&gt;"",($Q$22*$Q$26/12)/(1-(1+($Q$26/12))^(-$Q$24*12)),0)</f>
        <v>0</v>
      </c>
      <c r="O300" s="145" t="str">
        <f aca="false">IF(M300&lt;&gt;"",R299*$Q$26/12,"")</f>
        <v/>
      </c>
      <c r="P300" s="145" t="str">
        <f aca="false">IF(M300&lt;&gt;"",N300-O300,"")</f>
        <v/>
      </c>
      <c r="Q300" s="145" t="str">
        <f aca="false">IF(M300&lt;&gt;"",P300+Q299,"")</f>
        <v/>
      </c>
      <c r="R300" s="145" t="str">
        <f aca="false">IF(M300&lt;&gt;"",$Q$22-Q300,"")</f>
        <v/>
      </c>
    </row>
    <row r="301" customFormat="false" ht="15" hidden="false" customHeight="true" outlineLevel="0" collapsed="false">
      <c r="A301" s="99"/>
      <c r="B301" s="134"/>
      <c r="C301" s="135" t="n">
        <v>263</v>
      </c>
      <c r="D301" s="144" t="str">
        <f aca="false">IF(($H$24*12-C301)&gt;=0,C301,"")</f>
        <v/>
      </c>
      <c r="E301" s="143" t="n">
        <f aca="false">IF(D301&lt;&gt;"",($H$22*$H$26/12)/(1-(1+($H$26/12))^(-$H$24*12)),0)</f>
        <v>0</v>
      </c>
      <c r="F301" s="145" t="str">
        <f aca="false">IF(D301&lt;&gt;"",I300*$H$26/12,"")</f>
        <v/>
      </c>
      <c r="G301" s="145" t="str">
        <f aca="false">IF(D301&lt;&gt;"",E301-F301,"")</f>
        <v/>
      </c>
      <c r="H301" s="145" t="str">
        <f aca="false">IF(D301&lt;&gt;"",G301+H300,"")</f>
        <v/>
      </c>
      <c r="I301" s="145" t="str">
        <f aca="false">IF(D301&lt;&gt;"",$H$22-H301,"")</f>
        <v/>
      </c>
      <c r="J301" s="138"/>
      <c r="K301" s="139"/>
      <c r="L301" s="135" t="n">
        <v>263</v>
      </c>
      <c r="M301" s="144" t="str">
        <f aca="false">IF(($Q$24*12-L301)&gt;=0,L301,"")</f>
        <v/>
      </c>
      <c r="N301" s="143" t="n">
        <f aca="false">IF(M301&lt;&gt;"",($Q$22*$Q$26/12)/(1-(1+($Q$26/12))^(-$Q$24*12)),0)</f>
        <v>0</v>
      </c>
      <c r="O301" s="145" t="str">
        <f aca="false">IF(M301&lt;&gt;"",R300*$Q$26/12,"")</f>
        <v/>
      </c>
      <c r="P301" s="145" t="str">
        <f aca="false">IF(M301&lt;&gt;"",N301-O301,"")</f>
        <v/>
      </c>
      <c r="Q301" s="145" t="str">
        <f aca="false">IF(M301&lt;&gt;"",P301+Q300,"")</f>
        <v/>
      </c>
      <c r="R301" s="145" t="str">
        <f aca="false">IF(M301&lt;&gt;"",$Q$22-Q301,"")</f>
        <v/>
      </c>
    </row>
    <row r="302" customFormat="false" ht="15" hidden="false" customHeight="true" outlineLevel="0" collapsed="false">
      <c r="A302" s="99"/>
      <c r="B302" s="134"/>
      <c r="C302" s="135" t="n">
        <v>264</v>
      </c>
      <c r="D302" s="144" t="str">
        <f aca="false">IF(($H$24*12-C302)&gt;=0,C302,"")</f>
        <v/>
      </c>
      <c r="E302" s="143" t="n">
        <f aca="false">IF(D302&lt;&gt;"",($H$22*$H$26/12)/(1-(1+($H$26/12))^(-$H$24*12)),0)</f>
        <v>0</v>
      </c>
      <c r="F302" s="145" t="str">
        <f aca="false">IF(D302&lt;&gt;"",I301*$H$26/12,"")</f>
        <v/>
      </c>
      <c r="G302" s="145" t="str">
        <f aca="false">IF(D302&lt;&gt;"",E302-F302,"")</f>
        <v/>
      </c>
      <c r="H302" s="145" t="str">
        <f aca="false">IF(D302&lt;&gt;"",G302+H301,"")</f>
        <v/>
      </c>
      <c r="I302" s="145" t="str">
        <f aca="false">IF(D302&lt;&gt;"",$H$22-H302,"")</f>
        <v/>
      </c>
      <c r="J302" s="138"/>
      <c r="K302" s="139"/>
      <c r="L302" s="135" t="n">
        <v>264</v>
      </c>
      <c r="M302" s="144" t="str">
        <f aca="false">IF(($Q$24*12-L302)&gt;=0,L302,"")</f>
        <v/>
      </c>
      <c r="N302" s="143" t="n">
        <f aca="false">IF(M302&lt;&gt;"",($Q$22*$Q$26/12)/(1-(1+($Q$26/12))^(-$Q$24*12)),0)</f>
        <v>0</v>
      </c>
      <c r="O302" s="145" t="str">
        <f aca="false">IF(M302&lt;&gt;"",R301*$Q$26/12,"")</f>
        <v/>
      </c>
      <c r="P302" s="145" t="str">
        <f aca="false">IF(M302&lt;&gt;"",N302-O302,"")</f>
        <v/>
      </c>
      <c r="Q302" s="145" t="str">
        <f aca="false">IF(M302&lt;&gt;"",P302+Q301,"")</f>
        <v/>
      </c>
      <c r="R302" s="145" t="str">
        <f aca="false">IF(M302&lt;&gt;"",$Q$22-Q302,"")</f>
        <v/>
      </c>
    </row>
    <row r="303" customFormat="false" ht="15" hidden="false" customHeight="true" outlineLevel="0" collapsed="false">
      <c r="A303" s="99"/>
      <c r="B303" s="134"/>
      <c r="C303" s="135" t="n">
        <v>265</v>
      </c>
      <c r="D303" s="144" t="str">
        <f aca="false">IF(($H$24*12-C303)&gt;=0,C303,"")</f>
        <v/>
      </c>
      <c r="E303" s="143" t="n">
        <f aca="false">IF(D303&lt;&gt;"",($H$22*$H$26/12)/(1-(1+($H$26/12))^(-$H$24*12)),0)</f>
        <v>0</v>
      </c>
      <c r="F303" s="145" t="str">
        <f aca="false">IF(D303&lt;&gt;"",I302*$H$26/12,"")</f>
        <v/>
      </c>
      <c r="G303" s="145" t="str">
        <f aca="false">IF(D303&lt;&gt;"",E303-F303,"")</f>
        <v/>
      </c>
      <c r="H303" s="145" t="str">
        <f aca="false">IF(D303&lt;&gt;"",G303+H302,"")</f>
        <v/>
      </c>
      <c r="I303" s="145" t="str">
        <f aca="false">IF(D303&lt;&gt;"",$H$22-H303,"")</f>
        <v/>
      </c>
      <c r="J303" s="138"/>
      <c r="K303" s="139"/>
      <c r="L303" s="135" t="n">
        <v>265</v>
      </c>
      <c r="M303" s="144" t="str">
        <f aca="false">IF(($Q$24*12-L303)&gt;=0,L303,"")</f>
        <v/>
      </c>
      <c r="N303" s="143" t="n">
        <f aca="false">IF(M303&lt;&gt;"",($Q$22*$Q$26/12)/(1-(1+($Q$26/12))^(-$Q$24*12)),0)</f>
        <v>0</v>
      </c>
      <c r="O303" s="145" t="str">
        <f aca="false">IF(M303&lt;&gt;"",R302*$Q$26/12,"")</f>
        <v/>
      </c>
      <c r="P303" s="145" t="str">
        <f aca="false">IF(M303&lt;&gt;"",N303-O303,"")</f>
        <v/>
      </c>
      <c r="Q303" s="145" t="str">
        <f aca="false">IF(M303&lt;&gt;"",P303+Q302,"")</f>
        <v/>
      </c>
      <c r="R303" s="145" t="str">
        <f aca="false">IF(M303&lt;&gt;"",$Q$22-Q303,"")</f>
        <v/>
      </c>
    </row>
    <row r="304" customFormat="false" ht="15" hidden="false" customHeight="true" outlineLevel="0" collapsed="false">
      <c r="A304" s="99"/>
      <c r="B304" s="134"/>
      <c r="C304" s="135" t="n">
        <v>266</v>
      </c>
      <c r="D304" s="144" t="str">
        <f aca="false">IF(($H$24*12-C304)&gt;=0,C304,"")</f>
        <v/>
      </c>
      <c r="E304" s="143" t="n">
        <f aca="false">IF(D304&lt;&gt;"",($H$22*$H$26/12)/(1-(1+($H$26/12))^(-$H$24*12)),0)</f>
        <v>0</v>
      </c>
      <c r="F304" s="145" t="str">
        <f aca="false">IF(D304&lt;&gt;"",I303*$H$26/12,"")</f>
        <v/>
      </c>
      <c r="G304" s="145" t="str">
        <f aca="false">IF(D304&lt;&gt;"",E304-F304,"")</f>
        <v/>
      </c>
      <c r="H304" s="145" t="str">
        <f aca="false">IF(D304&lt;&gt;"",G304+H303,"")</f>
        <v/>
      </c>
      <c r="I304" s="145" t="str">
        <f aca="false">IF(D304&lt;&gt;"",$H$22-H304,"")</f>
        <v/>
      </c>
      <c r="J304" s="138"/>
      <c r="K304" s="139"/>
      <c r="L304" s="135" t="n">
        <v>266</v>
      </c>
      <c r="M304" s="144" t="str">
        <f aca="false">IF(($Q$24*12-L304)&gt;=0,L304,"")</f>
        <v/>
      </c>
      <c r="N304" s="143" t="n">
        <f aca="false">IF(M304&lt;&gt;"",($Q$22*$Q$26/12)/(1-(1+($Q$26/12))^(-$Q$24*12)),0)</f>
        <v>0</v>
      </c>
      <c r="O304" s="145" t="str">
        <f aca="false">IF(M304&lt;&gt;"",R303*$Q$26/12,"")</f>
        <v/>
      </c>
      <c r="P304" s="145" t="str">
        <f aca="false">IF(M304&lt;&gt;"",N304-O304,"")</f>
        <v/>
      </c>
      <c r="Q304" s="145" t="str">
        <f aca="false">IF(M304&lt;&gt;"",P304+Q303,"")</f>
        <v/>
      </c>
      <c r="R304" s="145" t="str">
        <f aca="false">IF(M304&lt;&gt;"",$Q$22-Q304,"")</f>
        <v/>
      </c>
    </row>
    <row r="305" customFormat="false" ht="15" hidden="false" customHeight="true" outlineLevel="0" collapsed="false">
      <c r="A305" s="99"/>
      <c r="B305" s="134"/>
      <c r="C305" s="135" t="n">
        <v>267</v>
      </c>
      <c r="D305" s="144" t="str">
        <f aca="false">IF(($H$24*12-C305)&gt;=0,C305,"")</f>
        <v/>
      </c>
      <c r="E305" s="143" t="n">
        <f aca="false">IF(D305&lt;&gt;"",($H$22*$H$26/12)/(1-(1+($H$26/12))^(-$H$24*12)),0)</f>
        <v>0</v>
      </c>
      <c r="F305" s="145" t="str">
        <f aca="false">IF(D305&lt;&gt;"",I304*$H$26/12,"")</f>
        <v/>
      </c>
      <c r="G305" s="145" t="str">
        <f aca="false">IF(D305&lt;&gt;"",E305-F305,"")</f>
        <v/>
      </c>
      <c r="H305" s="145" t="str">
        <f aca="false">IF(D305&lt;&gt;"",G305+H304,"")</f>
        <v/>
      </c>
      <c r="I305" s="145" t="str">
        <f aca="false">IF(D305&lt;&gt;"",$H$22-H305,"")</f>
        <v/>
      </c>
      <c r="J305" s="138"/>
      <c r="K305" s="139"/>
      <c r="L305" s="135" t="n">
        <v>267</v>
      </c>
      <c r="M305" s="144" t="str">
        <f aca="false">IF(($Q$24*12-L305)&gt;=0,L305,"")</f>
        <v/>
      </c>
      <c r="N305" s="143" t="n">
        <f aca="false">IF(M305&lt;&gt;"",($Q$22*$Q$26/12)/(1-(1+($Q$26/12))^(-$Q$24*12)),0)</f>
        <v>0</v>
      </c>
      <c r="O305" s="145" t="str">
        <f aca="false">IF(M305&lt;&gt;"",R304*$Q$26/12,"")</f>
        <v/>
      </c>
      <c r="P305" s="145" t="str">
        <f aca="false">IF(M305&lt;&gt;"",N305-O305,"")</f>
        <v/>
      </c>
      <c r="Q305" s="145" t="str">
        <f aca="false">IF(M305&lt;&gt;"",P305+Q304,"")</f>
        <v/>
      </c>
      <c r="R305" s="145" t="str">
        <f aca="false">IF(M305&lt;&gt;"",$Q$22-Q305,"")</f>
        <v/>
      </c>
    </row>
    <row r="306" customFormat="false" ht="15" hidden="false" customHeight="true" outlineLevel="0" collapsed="false">
      <c r="A306" s="99"/>
      <c r="B306" s="134"/>
      <c r="C306" s="135" t="n">
        <v>268</v>
      </c>
      <c r="D306" s="144" t="str">
        <f aca="false">IF(($H$24*12-C306)&gt;=0,C306,"")</f>
        <v/>
      </c>
      <c r="E306" s="143" t="n">
        <f aca="false">IF(D306&lt;&gt;"",($H$22*$H$26/12)/(1-(1+($H$26/12))^(-$H$24*12)),0)</f>
        <v>0</v>
      </c>
      <c r="F306" s="145" t="str">
        <f aca="false">IF(D306&lt;&gt;"",I305*$H$26/12,"")</f>
        <v/>
      </c>
      <c r="G306" s="145" t="str">
        <f aca="false">IF(D306&lt;&gt;"",E306-F306,"")</f>
        <v/>
      </c>
      <c r="H306" s="145" t="str">
        <f aca="false">IF(D306&lt;&gt;"",G306+H305,"")</f>
        <v/>
      </c>
      <c r="I306" s="145" t="str">
        <f aca="false">IF(D306&lt;&gt;"",$H$22-H306,"")</f>
        <v/>
      </c>
      <c r="J306" s="138"/>
      <c r="K306" s="139"/>
      <c r="L306" s="135" t="n">
        <v>268</v>
      </c>
      <c r="M306" s="144" t="str">
        <f aca="false">IF(($Q$24*12-L306)&gt;=0,L306,"")</f>
        <v/>
      </c>
      <c r="N306" s="143" t="n">
        <f aca="false">IF(M306&lt;&gt;"",($Q$22*$Q$26/12)/(1-(1+($Q$26/12))^(-$Q$24*12)),0)</f>
        <v>0</v>
      </c>
      <c r="O306" s="145" t="str">
        <f aca="false">IF(M306&lt;&gt;"",R305*$Q$26/12,"")</f>
        <v/>
      </c>
      <c r="P306" s="145" t="str">
        <f aca="false">IF(M306&lt;&gt;"",N306-O306,"")</f>
        <v/>
      </c>
      <c r="Q306" s="145" t="str">
        <f aca="false">IF(M306&lt;&gt;"",P306+Q305,"")</f>
        <v/>
      </c>
      <c r="R306" s="145" t="str">
        <f aca="false">IF(M306&lt;&gt;"",$Q$22-Q306,"")</f>
        <v/>
      </c>
    </row>
    <row r="307" customFormat="false" ht="15" hidden="false" customHeight="true" outlineLevel="0" collapsed="false">
      <c r="A307" s="99"/>
      <c r="B307" s="134"/>
      <c r="C307" s="135" t="n">
        <v>269</v>
      </c>
      <c r="D307" s="144" t="str">
        <f aca="false">IF(($H$24*12-C307)&gt;=0,C307,"")</f>
        <v/>
      </c>
      <c r="E307" s="143" t="n">
        <f aca="false">IF(D307&lt;&gt;"",($H$22*$H$26/12)/(1-(1+($H$26/12))^(-$H$24*12)),0)</f>
        <v>0</v>
      </c>
      <c r="F307" s="145" t="str">
        <f aca="false">IF(D307&lt;&gt;"",I306*$H$26/12,"")</f>
        <v/>
      </c>
      <c r="G307" s="145" t="str">
        <f aca="false">IF(D307&lt;&gt;"",E307-F307,"")</f>
        <v/>
      </c>
      <c r="H307" s="145" t="str">
        <f aca="false">IF(D307&lt;&gt;"",G307+H306,"")</f>
        <v/>
      </c>
      <c r="I307" s="145" t="str">
        <f aca="false">IF(D307&lt;&gt;"",$H$22-H307,"")</f>
        <v/>
      </c>
      <c r="J307" s="138"/>
      <c r="K307" s="139"/>
      <c r="L307" s="135" t="n">
        <v>269</v>
      </c>
      <c r="M307" s="144" t="str">
        <f aca="false">IF(($Q$24*12-L307)&gt;=0,L307,"")</f>
        <v/>
      </c>
      <c r="N307" s="143" t="n">
        <f aca="false">IF(M307&lt;&gt;"",($Q$22*$Q$26/12)/(1-(1+($Q$26/12))^(-$Q$24*12)),0)</f>
        <v>0</v>
      </c>
      <c r="O307" s="145" t="str">
        <f aca="false">IF(M307&lt;&gt;"",R306*$Q$26/12,"")</f>
        <v/>
      </c>
      <c r="P307" s="145" t="str">
        <f aca="false">IF(M307&lt;&gt;"",N307-O307,"")</f>
        <v/>
      </c>
      <c r="Q307" s="145" t="str">
        <f aca="false">IF(M307&lt;&gt;"",P307+Q306,"")</f>
        <v/>
      </c>
      <c r="R307" s="145" t="str">
        <f aca="false">IF(M307&lt;&gt;"",$Q$22-Q307,"")</f>
        <v/>
      </c>
    </row>
    <row r="308" customFormat="false" ht="15" hidden="false" customHeight="true" outlineLevel="0" collapsed="false">
      <c r="A308" s="99"/>
      <c r="B308" s="134"/>
      <c r="C308" s="135" t="n">
        <v>270</v>
      </c>
      <c r="D308" s="144" t="str">
        <f aca="false">IF(($H$24*12-C308)&gt;=0,C308,"")</f>
        <v/>
      </c>
      <c r="E308" s="143" t="n">
        <f aca="false">IF(D308&lt;&gt;"",($H$22*$H$26/12)/(1-(1+($H$26/12))^(-$H$24*12)),0)</f>
        <v>0</v>
      </c>
      <c r="F308" s="145" t="str">
        <f aca="false">IF(D308&lt;&gt;"",I307*$H$26/12,"")</f>
        <v/>
      </c>
      <c r="G308" s="145" t="str">
        <f aca="false">IF(D308&lt;&gt;"",E308-F308,"")</f>
        <v/>
      </c>
      <c r="H308" s="145" t="str">
        <f aca="false">IF(D308&lt;&gt;"",G308+H307,"")</f>
        <v/>
      </c>
      <c r="I308" s="145" t="str">
        <f aca="false">IF(D308&lt;&gt;"",$H$22-H308,"")</f>
        <v/>
      </c>
      <c r="J308" s="138"/>
      <c r="K308" s="139"/>
      <c r="L308" s="135" t="n">
        <v>270</v>
      </c>
      <c r="M308" s="144" t="str">
        <f aca="false">IF(($Q$24*12-L308)&gt;=0,L308,"")</f>
        <v/>
      </c>
      <c r="N308" s="143" t="n">
        <f aca="false">IF(M308&lt;&gt;"",($Q$22*$Q$26/12)/(1-(1+($Q$26/12))^(-$Q$24*12)),0)</f>
        <v>0</v>
      </c>
      <c r="O308" s="145" t="str">
        <f aca="false">IF(M308&lt;&gt;"",R307*$Q$26/12,"")</f>
        <v/>
      </c>
      <c r="P308" s="145" t="str">
        <f aca="false">IF(M308&lt;&gt;"",N308-O308,"")</f>
        <v/>
      </c>
      <c r="Q308" s="145" t="str">
        <f aca="false">IF(M308&lt;&gt;"",P308+Q307,"")</f>
        <v/>
      </c>
      <c r="R308" s="145" t="str">
        <f aca="false">IF(M308&lt;&gt;"",$Q$22-Q308,"")</f>
        <v/>
      </c>
    </row>
    <row r="309" customFormat="false" ht="15" hidden="false" customHeight="true" outlineLevel="0" collapsed="false">
      <c r="A309" s="99"/>
      <c r="B309" s="134"/>
      <c r="C309" s="135" t="n">
        <v>271</v>
      </c>
      <c r="D309" s="144" t="str">
        <f aca="false">IF(($H$24*12-C309)&gt;=0,C309,"")</f>
        <v/>
      </c>
      <c r="E309" s="143" t="n">
        <f aca="false">IF(D309&lt;&gt;"",($H$22*$H$26/12)/(1-(1+($H$26/12))^(-$H$24*12)),0)</f>
        <v>0</v>
      </c>
      <c r="F309" s="145" t="str">
        <f aca="false">IF(D309&lt;&gt;"",I308*$H$26/12,"")</f>
        <v/>
      </c>
      <c r="G309" s="145" t="str">
        <f aca="false">IF(D309&lt;&gt;"",E309-F309,"")</f>
        <v/>
      </c>
      <c r="H309" s="145" t="str">
        <f aca="false">IF(D309&lt;&gt;"",G309+H308,"")</f>
        <v/>
      </c>
      <c r="I309" s="145" t="str">
        <f aca="false">IF(D309&lt;&gt;"",$H$22-H309,"")</f>
        <v/>
      </c>
      <c r="J309" s="138"/>
      <c r="K309" s="139"/>
      <c r="L309" s="135" t="n">
        <v>271</v>
      </c>
      <c r="M309" s="144" t="str">
        <f aca="false">IF(($Q$24*12-L309)&gt;=0,L309,"")</f>
        <v/>
      </c>
      <c r="N309" s="143" t="n">
        <f aca="false">IF(M309&lt;&gt;"",($Q$22*$Q$26/12)/(1-(1+($Q$26/12))^(-$Q$24*12)),0)</f>
        <v>0</v>
      </c>
      <c r="O309" s="145" t="str">
        <f aca="false">IF(M309&lt;&gt;"",R308*$Q$26/12,"")</f>
        <v/>
      </c>
      <c r="P309" s="145" t="str">
        <f aca="false">IF(M309&lt;&gt;"",N309-O309,"")</f>
        <v/>
      </c>
      <c r="Q309" s="145" t="str">
        <f aca="false">IF(M309&lt;&gt;"",P309+Q308,"")</f>
        <v/>
      </c>
      <c r="R309" s="145" t="str">
        <f aca="false">IF(M309&lt;&gt;"",$Q$22-Q309,"")</f>
        <v/>
      </c>
    </row>
    <row r="310" customFormat="false" ht="15" hidden="false" customHeight="true" outlineLevel="0" collapsed="false">
      <c r="A310" s="99"/>
      <c r="B310" s="134"/>
      <c r="C310" s="135" t="n">
        <v>272</v>
      </c>
      <c r="D310" s="144" t="str">
        <f aca="false">IF(($H$24*12-C310)&gt;=0,C310,"")</f>
        <v/>
      </c>
      <c r="E310" s="143" t="n">
        <f aca="false">IF(D310&lt;&gt;"",($H$22*$H$26/12)/(1-(1+($H$26/12))^(-$H$24*12)),0)</f>
        <v>0</v>
      </c>
      <c r="F310" s="145" t="str">
        <f aca="false">IF(D310&lt;&gt;"",I309*$H$26/12,"")</f>
        <v/>
      </c>
      <c r="G310" s="145" t="str">
        <f aca="false">IF(D310&lt;&gt;"",E310-F310,"")</f>
        <v/>
      </c>
      <c r="H310" s="145" t="str">
        <f aca="false">IF(D310&lt;&gt;"",G310+H309,"")</f>
        <v/>
      </c>
      <c r="I310" s="145" t="str">
        <f aca="false">IF(D310&lt;&gt;"",$H$22-H310,"")</f>
        <v/>
      </c>
      <c r="J310" s="138"/>
      <c r="K310" s="139"/>
      <c r="L310" s="135" t="n">
        <v>272</v>
      </c>
      <c r="M310" s="144" t="str">
        <f aca="false">IF(($Q$24*12-L310)&gt;=0,L310,"")</f>
        <v/>
      </c>
      <c r="N310" s="143" t="n">
        <f aca="false">IF(M310&lt;&gt;"",($Q$22*$Q$26/12)/(1-(1+($Q$26/12))^(-$Q$24*12)),0)</f>
        <v>0</v>
      </c>
      <c r="O310" s="145" t="str">
        <f aca="false">IF(M310&lt;&gt;"",R309*$Q$26/12,"")</f>
        <v/>
      </c>
      <c r="P310" s="145" t="str">
        <f aca="false">IF(M310&lt;&gt;"",N310-O310,"")</f>
        <v/>
      </c>
      <c r="Q310" s="145" t="str">
        <f aca="false">IF(M310&lt;&gt;"",P310+Q309,"")</f>
        <v/>
      </c>
      <c r="R310" s="145" t="str">
        <f aca="false">IF(M310&lt;&gt;"",$Q$22-Q310,"")</f>
        <v/>
      </c>
    </row>
    <row r="311" customFormat="false" ht="15" hidden="false" customHeight="true" outlineLevel="0" collapsed="false">
      <c r="A311" s="99"/>
      <c r="B311" s="134"/>
      <c r="C311" s="135" t="n">
        <v>273</v>
      </c>
      <c r="D311" s="144" t="str">
        <f aca="false">IF(($H$24*12-C311)&gt;=0,C311,"")</f>
        <v/>
      </c>
      <c r="E311" s="143" t="n">
        <f aca="false">IF(D311&lt;&gt;"",($H$22*$H$26/12)/(1-(1+($H$26/12))^(-$H$24*12)),0)</f>
        <v>0</v>
      </c>
      <c r="F311" s="145" t="str">
        <f aca="false">IF(D311&lt;&gt;"",I310*$H$26/12,"")</f>
        <v/>
      </c>
      <c r="G311" s="145" t="str">
        <f aca="false">IF(D311&lt;&gt;"",E311-F311,"")</f>
        <v/>
      </c>
      <c r="H311" s="145" t="str">
        <f aca="false">IF(D311&lt;&gt;"",G311+H310,"")</f>
        <v/>
      </c>
      <c r="I311" s="145" t="str">
        <f aca="false">IF(D311&lt;&gt;"",$H$22-H311,"")</f>
        <v/>
      </c>
      <c r="J311" s="138"/>
      <c r="K311" s="139"/>
      <c r="L311" s="135" t="n">
        <v>273</v>
      </c>
      <c r="M311" s="144" t="str">
        <f aca="false">IF(($Q$24*12-L311)&gt;=0,L311,"")</f>
        <v/>
      </c>
      <c r="N311" s="143" t="n">
        <f aca="false">IF(M311&lt;&gt;"",($Q$22*$Q$26/12)/(1-(1+($Q$26/12))^(-$Q$24*12)),0)</f>
        <v>0</v>
      </c>
      <c r="O311" s="145" t="str">
        <f aca="false">IF(M311&lt;&gt;"",R310*$Q$26/12,"")</f>
        <v/>
      </c>
      <c r="P311" s="145" t="str">
        <f aca="false">IF(M311&lt;&gt;"",N311-O311,"")</f>
        <v/>
      </c>
      <c r="Q311" s="145" t="str">
        <f aca="false">IF(M311&lt;&gt;"",P311+Q310,"")</f>
        <v/>
      </c>
      <c r="R311" s="145" t="str">
        <f aca="false">IF(M311&lt;&gt;"",$Q$22-Q311,"")</f>
        <v/>
      </c>
    </row>
    <row r="312" customFormat="false" ht="15" hidden="false" customHeight="true" outlineLevel="0" collapsed="false">
      <c r="A312" s="99"/>
      <c r="B312" s="134"/>
      <c r="C312" s="135" t="n">
        <v>274</v>
      </c>
      <c r="D312" s="144" t="str">
        <f aca="false">IF(($H$24*12-C312)&gt;=0,C312,"")</f>
        <v/>
      </c>
      <c r="E312" s="143" t="n">
        <f aca="false">IF(D312&lt;&gt;"",($H$22*$H$26/12)/(1-(1+($H$26/12))^(-$H$24*12)),0)</f>
        <v>0</v>
      </c>
      <c r="F312" s="145" t="str">
        <f aca="false">IF(D312&lt;&gt;"",I311*$H$26/12,"")</f>
        <v/>
      </c>
      <c r="G312" s="145" t="str">
        <f aca="false">IF(D312&lt;&gt;"",E312-F312,"")</f>
        <v/>
      </c>
      <c r="H312" s="145" t="str">
        <f aca="false">IF(D312&lt;&gt;"",G312+H311,"")</f>
        <v/>
      </c>
      <c r="I312" s="145" t="str">
        <f aca="false">IF(D312&lt;&gt;"",$H$22-H312,"")</f>
        <v/>
      </c>
      <c r="J312" s="138"/>
      <c r="K312" s="139"/>
      <c r="L312" s="135" t="n">
        <v>274</v>
      </c>
      <c r="M312" s="144" t="str">
        <f aca="false">IF(($Q$24*12-L312)&gt;=0,L312,"")</f>
        <v/>
      </c>
      <c r="N312" s="143" t="n">
        <f aca="false">IF(M312&lt;&gt;"",($Q$22*$Q$26/12)/(1-(1+($Q$26/12))^(-$Q$24*12)),0)</f>
        <v>0</v>
      </c>
      <c r="O312" s="145" t="str">
        <f aca="false">IF(M312&lt;&gt;"",R311*$Q$26/12,"")</f>
        <v/>
      </c>
      <c r="P312" s="145" t="str">
        <f aca="false">IF(M312&lt;&gt;"",N312-O312,"")</f>
        <v/>
      </c>
      <c r="Q312" s="145" t="str">
        <f aca="false">IF(M312&lt;&gt;"",P312+Q311,"")</f>
        <v/>
      </c>
      <c r="R312" s="145" t="str">
        <f aca="false">IF(M312&lt;&gt;"",$Q$22-Q312,"")</f>
        <v/>
      </c>
    </row>
    <row r="313" customFormat="false" ht="15" hidden="false" customHeight="true" outlineLevel="0" collapsed="false">
      <c r="A313" s="99"/>
      <c r="B313" s="134"/>
      <c r="C313" s="135" t="n">
        <v>275</v>
      </c>
      <c r="D313" s="144" t="str">
        <f aca="false">IF(($H$24*12-C313)&gt;=0,C313,"")</f>
        <v/>
      </c>
      <c r="E313" s="143" t="n">
        <f aca="false">IF(D313&lt;&gt;"",($H$22*$H$26/12)/(1-(1+($H$26/12))^(-$H$24*12)),0)</f>
        <v>0</v>
      </c>
      <c r="F313" s="145" t="str">
        <f aca="false">IF(D313&lt;&gt;"",I312*$H$26/12,"")</f>
        <v/>
      </c>
      <c r="G313" s="145" t="str">
        <f aca="false">IF(D313&lt;&gt;"",E313-F313,"")</f>
        <v/>
      </c>
      <c r="H313" s="145" t="str">
        <f aca="false">IF(D313&lt;&gt;"",G313+H312,"")</f>
        <v/>
      </c>
      <c r="I313" s="145" t="str">
        <f aca="false">IF(D313&lt;&gt;"",$H$22-H313,"")</f>
        <v/>
      </c>
      <c r="J313" s="138"/>
      <c r="K313" s="139"/>
      <c r="L313" s="135" t="n">
        <v>275</v>
      </c>
      <c r="M313" s="144" t="str">
        <f aca="false">IF(($Q$24*12-L313)&gt;=0,L313,"")</f>
        <v/>
      </c>
      <c r="N313" s="143" t="n">
        <f aca="false">IF(M313&lt;&gt;"",($Q$22*$Q$26/12)/(1-(1+($Q$26/12))^(-$Q$24*12)),0)</f>
        <v>0</v>
      </c>
      <c r="O313" s="145" t="str">
        <f aca="false">IF(M313&lt;&gt;"",R312*$Q$26/12,"")</f>
        <v/>
      </c>
      <c r="P313" s="145" t="str">
        <f aca="false">IF(M313&lt;&gt;"",N313-O313,"")</f>
        <v/>
      </c>
      <c r="Q313" s="145" t="str">
        <f aca="false">IF(M313&lt;&gt;"",P313+Q312,"")</f>
        <v/>
      </c>
      <c r="R313" s="145" t="str">
        <f aca="false">IF(M313&lt;&gt;"",$Q$22-Q313,"")</f>
        <v/>
      </c>
    </row>
    <row r="314" customFormat="false" ht="15" hidden="false" customHeight="true" outlineLevel="0" collapsed="false">
      <c r="A314" s="99"/>
      <c r="B314" s="134"/>
      <c r="C314" s="135" t="n">
        <v>276</v>
      </c>
      <c r="D314" s="144" t="str">
        <f aca="false">IF(($H$24*12-C314)&gt;=0,C314,"")</f>
        <v/>
      </c>
      <c r="E314" s="143" t="n">
        <f aca="false">IF(D314&lt;&gt;"",($H$22*$H$26/12)/(1-(1+($H$26/12))^(-$H$24*12)),0)</f>
        <v>0</v>
      </c>
      <c r="F314" s="145" t="str">
        <f aca="false">IF(D314&lt;&gt;"",I313*$H$26/12,"")</f>
        <v/>
      </c>
      <c r="G314" s="145" t="str">
        <f aca="false">IF(D314&lt;&gt;"",E314-F314,"")</f>
        <v/>
      </c>
      <c r="H314" s="145" t="str">
        <f aca="false">IF(D314&lt;&gt;"",G314+H313,"")</f>
        <v/>
      </c>
      <c r="I314" s="145" t="str">
        <f aca="false">IF(D314&lt;&gt;"",$H$22-H314,"")</f>
        <v/>
      </c>
      <c r="J314" s="138"/>
      <c r="K314" s="139"/>
      <c r="L314" s="135" t="n">
        <v>276</v>
      </c>
      <c r="M314" s="144" t="str">
        <f aca="false">IF(($Q$24*12-L314)&gt;=0,L314,"")</f>
        <v/>
      </c>
      <c r="N314" s="143" t="n">
        <f aca="false">IF(M314&lt;&gt;"",($Q$22*$Q$26/12)/(1-(1+($Q$26/12))^(-$Q$24*12)),0)</f>
        <v>0</v>
      </c>
      <c r="O314" s="145" t="str">
        <f aca="false">IF(M314&lt;&gt;"",R313*$Q$26/12,"")</f>
        <v/>
      </c>
      <c r="P314" s="145" t="str">
        <f aca="false">IF(M314&lt;&gt;"",N314-O314,"")</f>
        <v/>
      </c>
      <c r="Q314" s="145" t="str">
        <f aca="false">IF(M314&lt;&gt;"",P314+Q313,"")</f>
        <v/>
      </c>
      <c r="R314" s="145" t="str">
        <f aca="false">IF(M314&lt;&gt;"",$Q$22-Q314,"")</f>
        <v/>
      </c>
    </row>
    <row r="315" customFormat="false" ht="15" hidden="false" customHeight="true" outlineLevel="0" collapsed="false">
      <c r="A315" s="99"/>
      <c r="B315" s="134"/>
      <c r="C315" s="135" t="n">
        <v>277</v>
      </c>
      <c r="D315" s="144" t="str">
        <f aca="false">IF(($H$24*12-C315)&gt;=0,C315,"")</f>
        <v/>
      </c>
      <c r="E315" s="143" t="n">
        <f aca="false">IF(D315&lt;&gt;"",($H$22*$H$26/12)/(1-(1+($H$26/12))^(-$H$24*12)),0)</f>
        <v>0</v>
      </c>
      <c r="F315" s="145" t="str">
        <f aca="false">IF(D315&lt;&gt;"",I314*$H$26/12,"")</f>
        <v/>
      </c>
      <c r="G315" s="145" t="str">
        <f aca="false">IF(D315&lt;&gt;"",E315-F315,"")</f>
        <v/>
      </c>
      <c r="H315" s="145" t="str">
        <f aca="false">IF(D315&lt;&gt;"",G315+H314,"")</f>
        <v/>
      </c>
      <c r="I315" s="145" t="str">
        <f aca="false">IF(D315&lt;&gt;"",$H$22-H315,"")</f>
        <v/>
      </c>
      <c r="J315" s="138"/>
      <c r="K315" s="139"/>
      <c r="L315" s="135" t="n">
        <v>277</v>
      </c>
      <c r="M315" s="144" t="str">
        <f aca="false">IF(($Q$24*12-L315)&gt;=0,L315,"")</f>
        <v/>
      </c>
      <c r="N315" s="143" t="n">
        <f aca="false">IF(M315&lt;&gt;"",($Q$22*$Q$26/12)/(1-(1+($Q$26/12))^(-$Q$24*12)),0)</f>
        <v>0</v>
      </c>
      <c r="O315" s="145" t="str">
        <f aca="false">IF(M315&lt;&gt;"",R314*$Q$26/12,"")</f>
        <v/>
      </c>
      <c r="P315" s="145" t="str">
        <f aca="false">IF(M315&lt;&gt;"",N315-O315,"")</f>
        <v/>
      </c>
      <c r="Q315" s="145" t="str">
        <f aca="false">IF(M315&lt;&gt;"",P315+Q314,"")</f>
        <v/>
      </c>
      <c r="R315" s="145" t="str">
        <f aca="false">IF(M315&lt;&gt;"",$Q$22-Q315,"")</f>
        <v/>
      </c>
    </row>
    <row r="316" customFormat="false" ht="15" hidden="false" customHeight="true" outlineLevel="0" collapsed="false">
      <c r="A316" s="99"/>
      <c r="B316" s="134"/>
      <c r="C316" s="135" t="n">
        <v>278</v>
      </c>
      <c r="D316" s="144" t="str">
        <f aca="false">IF(($H$24*12-C316)&gt;=0,C316,"")</f>
        <v/>
      </c>
      <c r="E316" s="143" t="n">
        <f aca="false">IF(D316&lt;&gt;"",($H$22*$H$26/12)/(1-(1+($H$26/12))^(-$H$24*12)),0)</f>
        <v>0</v>
      </c>
      <c r="F316" s="145" t="str">
        <f aca="false">IF(D316&lt;&gt;"",I315*$H$26/12,"")</f>
        <v/>
      </c>
      <c r="G316" s="145" t="str">
        <f aca="false">IF(D316&lt;&gt;"",E316-F316,"")</f>
        <v/>
      </c>
      <c r="H316" s="145" t="str">
        <f aca="false">IF(D316&lt;&gt;"",G316+H315,"")</f>
        <v/>
      </c>
      <c r="I316" s="145" t="str">
        <f aca="false">IF(D316&lt;&gt;"",$H$22-H316,"")</f>
        <v/>
      </c>
      <c r="J316" s="138"/>
      <c r="K316" s="139"/>
      <c r="L316" s="135" t="n">
        <v>278</v>
      </c>
      <c r="M316" s="144" t="str">
        <f aca="false">IF(($Q$24*12-L316)&gt;=0,L316,"")</f>
        <v/>
      </c>
      <c r="N316" s="143" t="n">
        <f aca="false">IF(M316&lt;&gt;"",($Q$22*$Q$26/12)/(1-(1+($Q$26/12))^(-$Q$24*12)),0)</f>
        <v>0</v>
      </c>
      <c r="O316" s="145" t="str">
        <f aca="false">IF(M316&lt;&gt;"",R315*$Q$26/12,"")</f>
        <v/>
      </c>
      <c r="P316" s="145" t="str">
        <f aca="false">IF(M316&lt;&gt;"",N316-O316,"")</f>
        <v/>
      </c>
      <c r="Q316" s="145" t="str">
        <f aca="false">IF(M316&lt;&gt;"",P316+Q315,"")</f>
        <v/>
      </c>
      <c r="R316" s="145" t="str">
        <f aca="false">IF(M316&lt;&gt;"",$Q$22-Q316,"")</f>
        <v/>
      </c>
    </row>
    <row r="317" customFormat="false" ht="15" hidden="false" customHeight="true" outlineLevel="0" collapsed="false">
      <c r="A317" s="99"/>
      <c r="B317" s="134"/>
      <c r="C317" s="135" t="n">
        <v>279</v>
      </c>
      <c r="D317" s="144" t="str">
        <f aca="false">IF(($H$24*12-C317)&gt;=0,C317,"")</f>
        <v/>
      </c>
      <c r="E317" s="143" t="n">
        <f aca="false">IF(D317&lt;&gt;"",($H$22*$H$26/12)/(1-(1+($H$26/12))^(-$H$24*12)),0)</f>
        <v>0</v>
      </c>
      <c r="F317" s="145" t="str">
        <f aca="false">IF(D317&lt;&gt;"",I316*$H$26/12,"")</f>
        <v/>
      </c>
      <c r="G317" s="145" t="str">
        <f aca="false">IF(D317&lt;&gt;"",E317-F317,"")</f>
        <v/>
      </c>
      <c r="H317" s="145" t="str">
        <f aca="false">IF(D317&lt;&gt;"",G317+H316,"")</f>
        <v/>
      </c>
      <c r="I317" s="145" t="str">
        <f aca="false">IF(D317&lt;&gt;"",$H$22-H317,"")</f>
        <v/>
      </c>
      <c r="J317" s="138"/>
      <c r="K317" s="139"/>
      <c r="L317" s="135" t="n">
        <v>279</v>
      </c>
      <c r="M317" s="144" t="str">
        <f aca="false">IF(($Q$24*12-L317)&gt;=0,L317,"")</f>
        <v/>
      </c>
      <c r="N317" s="143" t="n">
        <f aca="false">IF(M317&lt;&gt;"",($Q$22*$Q$26/12)/(1-(1+($Q$26/12))^(-$Q$24*12)),0)</f>
        <v>0</v>
      </c>
      <c r="O317" s="145" t="str">
        <f aca="false">IF(M317&lt;&gt;"",R316*$Q$26/12,"")</f>
        <v/>
      </c>
      <c r="P317" s="145" t="str">
        <f aca="false">IF(M317&lt;&gt;"",N317-O317,"")</f>
        <v/>
      </c>
      <c r="Q317" s="145" t="str">
        <f aca="false">IF(M317&lt;&gt;"",P317+Q316,"")</f>
        <v/>
      </c>
      <c r="R317" s="145" t="str">
        <f aca="false">IF(M317&lt;&gt;"",$Q$22-Q317,"")</f>
        <v/>
      </c>
    </row>
    <row r="318" customFormat="false" ht="15" hidden="false" customHeight="true" outlineLevel="0" collapsed="false">
      <c r="A318" s="99"/>
      <c r="B318" s="134"/>
      <c r="C318" s="135" t="n">
        <v>280</v>
      </c>
      <c r="D318" s="144" t="str">
        <f aca="false">IF(($H$24*12-C318)&gt;=0,C318,"")</f>
        <v/>
      </c>
      <c r="E318" s="143" t="n">
        <f aca="false">IF(D318&lt;&gt;"",($H$22*$H$26/12)/(1-(1+($H$26/12))^(-$H$24*12)),0)</f>
        <v>0</v>
      </c>
      <c r="F318" s="145" t="str">
        <f aca="false">IF(D318&lt;&gt;"",I317*$H$26/12,"")</f>
        <v/>
      </c>
      <c r="G318" s="145" t="str">
        <f aca="false">IF(D318&lt;&gt;"",E318-F318,"")</f>
        <v/>
      </c>
      <c r="H318" s="145" t="str">
        <f aca="false">IF(D318&lt;&gt;"",G318+H317,"")</f>
        <v/>
      </c>
      <c r="I318" s="145" t="str">
        <f aca="false">IF(D318&lt;&gt;"",$H$22-H318,"")</f>
        <v/>
      </c>
      <c r="J318" s="138"/>
      <c r="K318" s="139"/>
      <c r="L318" s="135" t="n">
        <v>280</v>
      </c>
      <c r="M318" s="144" t="str">
        <f aca="false">IF(($Q$24*12-L318)&gt;=0,L318,"")</f>
        <v/>
      </c>
      <c r="N318" s="143" t="n">
        <f aca="false">IF(M318&lt;&gt;"",($Q$22*$Q$26/12)/(1-(1+($Q$26/12))^(-$Q$24*12)),0)</f>
        <v>0</v>
      </c>
      <c r="O318" s="145" t="str">
        <f aca="false">IF(M318&lt;&gt;"",R317*$Q$26/12,"")</f>
        <v/>
      </c>
      <c r="P318" s="145" t="str">
        <f aca="false">IF(M318&lt;&gt;"",N318-O318,"")</f>
        <v/>
      </c>
      <c r="Q318" s="145" t="str">
        <f aca="false">IF(M318&lt;&gt;"",P318+Q317,"")</f>
        <v/>
      </c>
      <c r="R318" s="145" t="str">
        <f aca="false">IF(M318&lt;&gt;"",$Q$22-Q318,"")</f>
        <v/>
      </c>
    </row>
    <row r="319" customFormat="false" ht="15" hidden="false" customHeight="true" outlineLevel="0" collapsed="false">
      <c r="A319" s="99"/>
      <c r="B319" s="134"/>
      <c r="C319" s="135" t="n">
        <v>281</v>
      </c>
      <c r="D319" s="144" t="str">
        <f aca="false">IF(($H$24*12-C319)&gt;=0,C319,"")</f>
        <v/>
      </c>
      <c r="E319" s="143" t="n">
        <f aca="false">IF(D319&lt;&gt;"",($H$22*$H$26/12)/(1-(1+($H$26/12))^(-$H$24*12)),0)</f>
        <v>0</v>
      </c>
      <c r="F319" s="145" t="str">
        <f aca="false">IF(D319&lt;&gt;"",I318*$H$26/12,"")</f>
        <v/>
      </c>
      <c r="G319" s="145" t="str">
        <f aca="false">IF(D319&lt;&gt;"",E319-F319,"")</f>
        <v/>
      </c>
      <c r="H319" s="145" t="str">
        <f aca="false">IF(D319&lt;&gt;"",G319+H318,"")</f>
        <v/>
      </c>
      <c r="I319" s="145" t="str">
        <f aca="false">IF(D319&lt;&gt;"",$H$22-H319,"")</f>
        <v/>
      </c>
      <c r="J319" s="138"/>
      <c r="K319" s="139"/>
      <c r="L319" s="135" t="n">
        <v>281</v>
      </c>
      <c r="M319" s="144" t="str">
        <f aca="false">IF(($Q$24*12-L319)&gt;=0,L319,"")</f>
        <v/>
      </c>
      <c r="N319" s="143" t="n">
        <f aca="false">IF(M319&lt;&gt;"",($Q$22*$Q$26/12)/(1-(1+($Q$26/12))^(-$Q$24*12)),0)</f>
        <v>0</v>
      </c>
      <c r="O319" s="145" t="str">
        <f aca="false">IF(M319&lt;&gt;"",R318*$Q$26/12,"")</f>
        <v/>
      </c>
      <c r="P319" s="145" t="str">
        <f aca="false">IF(M319&lt;&gt;"",N319-O319,"")</f>
        <v/>
      </c>
      <c r="Q319" s="145" t="str">
        <f aca="false">IF(M319&lt;&gt;"",P319+Q318,"")</f>
        <v/>
      </c>
      <c r="R319" s="145" t="str">
        <f aca="false">IF(M319&lt;&gt;"",$Q$22-Q319,"")</f>
        <v/>
      </c>
    </row>
    <row r="320" customFormat="false" ht="15" hidden="false" customHeight="true" outlineLevel="0" collapsed="false">
      <c r="A320" s="99"/>
      <c r="B320" s="134"/>
      <c r="C320" s="135" t="n">
        <v>282</v>
      </c>
      <c r="D320" s="144" t="str">
        <f aca="false">IF(($H$24*12-C320)&gt;=0,C320,"")</f>
        <v/>
      </c>
      <c r="E320" s="143" t="n">
        <f aca="false">IF(D320&lt;&gt;"",($H$22*$H$26/12)/(1-(1+($H$26/12))^(-$H$24*12)),0)</f>
        <v>0</v>
      </c>
      <c r="F320" s="145" t="str">
        <f aca="false">IF(D320&lt;&gt;"",I319*$H$26/12,"")</f>
        <v/>
      </c>
      <c r="G320" s="145" t="str">
        <f aca="false">IF(D320&lt;&gt;"",E320-F320,"")</f>
        <v/>
      </c>
      <c r="H320" s="145" t="str">
        <f aca="false">IF(D320&lt;&gt;"",G320+H319,"")</f>
        <v/>
      </c>
      <c r="I320" s="145" t="str">
        <f aca="false">IF(D320&lt;&gt;"",$H$22-H320,"")</f>
        <v/>
      </c>
      <c r="J320" s="138"/>
      <c r="K320" s="139"/>
      <c r="L320" s="135" t="n">
        <v>282</v>
      </c>
      <c r="M320" s="144" t="str">
        <f aca="false">IF(($Q$24*12-L320)&gt;=0,L320,"")</f>
        <v/>
      </c>
      <c r="N320" s="143" t="n">
        <f aca="false">IF(M320&lt;&gt;"",($Q$22*$Q$26/12)/(1-(1+($Q$26/12))^(-$Q$24*12)),0)</f>
        <v>0</v>
      </c>
      <c r="O320" s="145" t="str">
        <f aca="false">IF(M320&lt;&gt;"",R319*$Q$26/12,"")</f>
        <v/>
      </c>
      <c r="P320" s="145" t="str">
        <f aca="false">IF(M320&lt;&gt;"",N320-O320,"")</f>
        <v/>
      </c>
      <c r="Q320" s="145" t="str">
        <f aca="false">IF(M320&lt;&gt;"",P320+Q319,"")</f>
        <v/>
      </c>
      <c r="R320" s="145" t="str">
        <f aca="false">IF(M320&lt;&gt;"",$Q$22-Q320,"")</f>
        <v/>
      </c>
    </row>
    <row r="321" customFormat="false" ht="15" hidden="false" customHeight="true" outlineLevel="0" collapsed="false">
      <c r="A321" s="99"/>
      <c r="B321" s="134"/>
      <c r="C321" s="135" t="n">
        <v>283</v>
      </c>
      <c r="D321" s="144" t="str">
        <f aca="false">IF(($H$24*12-C321)&gt;=0,C321,"")</f>
        <v/>
      </c>
      <c r="E321" s="143" t="n">
        <f aca="false">IF(D321&lt;&gt;"",($H$22*$H$26/12)/(1-(1+($H$26/12))^(-$H$24*12)),0)</f>
        <v>0</v>
      </c>
      <c r="F321" s="145" t="str">
        <f aca="false">IF(D321&lt;&gt;"",I320*$H$26/12,"")</f>
        <v/>
      </c>
      <c r="G321" s="145" t="str">
        <f aca="false">IF(D321&lt;&gt;"",E321-F321,"")</f>
        <v/>
      </c>
      <c r="H321" s="145" t="str">
        <f aca="false">IF(D321&lt;&gt;"",G321+H320,"")</f>
        <v/>
      </c>
      <c r="I321" s="145" t="str">
        <f aca="false">IF(D321&lt;&gt;"",$H$22-H321,"")</f>
        <v/>
      </c>
      <c r="J321" s="138"/>
      <c r="K321" s="139"/>
      <c r="L321" s="135" t="n">
        <v>283</v>
      </c>
      <c r="M321" s="144" t="str">
        <f aca="false">IF(($Q$24*12-L321)&gt;=0,L321,"")</f>
        <v/>
      </c>
      <c r="N321" s="143" t="n">
        <f aca="false">IF(M321&lt;&gt;"",($Q$22*$Q$26/12)/(1-(1+($Q$26/12))^(-$Q$24*12)),0)</f>
        <v>0</v>
      </c>
      <c r="O321" s="145" t="str">
        <f aca="false">IF(M321&lt;&gt;"",R320*$Q$26/12,"")</f>
        <v/>
      </c>
      <c r="P321" s="145" t="str">
        <f aca="false">IF(M321&lt;&gt;"",N321-O321,"")</f>
        <v/>
      </c>
      <c r="Q321" s="145" t="str">
        <f aca="false">IF(M321&lt;&gt;"",P321+Q320,"")</f>
        <v/>
      </c>
      <c r="R321" s="145" t="str">
        <f aca="false">IF(M321&lt;&gt;"",$Q$22-Q321,"")</f>
        <v/>
      </c>
    </row>
    <row r="322" customFormat="false" ht="15" hidden="false" customHeight="true" outlineLevel="0" collapsed="false">
      <c r="A322" s="99"/>
      <c r="B322" s="134"/>
      <c r="C322" s="135" t="n">
        <v>284</v>
      </c>
      <c r="D322" s="144" t="str">
        <f aca="false">IF(($H$24*12-C322)&gt;=0,C322,"")</f>
        <v/>
      </c>
      <c r="E322" s="143" t="n">
        <f aca="false">IF(D322&lt;&gt;"",($H$22*$H$26/12)/(1-(1+($H$26/12))^(-$H$24*12)),0)</f>
        <v>0</v>
      </c>
      <c r="F322" s="145" t="str">
        <f aca="false">IF(D322&lt;&gt;"",I321*$H$26/12,"")</f>
        <v/>
      </c>
      <c r="G322" s="145" t="str">
        <f aca="false">IF(D322&lt;&gt;"",E322-F322,"")</f>
        <v/>
      </c>
      <c r="H322" s="145" t="str">
        <f aca="false">IF(D322&lt;&gt;"",G322+H321,"")</f>
        <v/>
      </c>
      <c r="I322" s="145" t="str">
        <f aca="false">IF(D322&lt;&gt;"",$H$22-H322,"")</f>
        <v/>
      </c>
      <c r="J322" s="138"/>
      <c r="K322" s="139"/>
      <c r="L322" s="135" t="n">
        <v>284</v>
      </c>
      <c r="M322" s="144" t="str">
        <f aca="false">IF(($Q$24*12-L322)&gt;=0,L322,"")</f>
        <v/>
      </c>
      <c r="N322" s="143" t="n">
        <f aca="false">IF(M322&lt;&gt;"",($Q$22*$Q$26/12)/(1-(1+($Q$26/12))^(-$Q$24*12)),0)</f>
        <v>0</v>
      </c>
      <c r="O322" s="145" t="str">
        <f aca="false">IF(M322&lt;&gt;"",R321*$Q$26/12,"")</f>
        <v/>
      </c>
      <c r="P322" s="145" t="str">
        <f aca="false">IF(M322&lt;&gt;"",N322-O322,"")</f>
        <v/>
      </c>
      <c r="Q322" s="145" t="str">
        <f aca="false">IF(M322&lt;&gt;"",P322+Q321,"")</f>
        <v/>
      </c>
      <c r="R322" s="145" t="str">
        <f aca="false">IF(M322&lt;&gt;"",$Q$22-Q322,"")</f>
        <v/>
      </c>
    </row>
    <row r="323" customFormat="false" ht="15" hidden="false" customHeight="true" outlineLevel="0" collapsed="false">
      <c r="A323" s="99"/>
      <c r="B323" s="134"/>
      <c r="C323" s="135" t="n">
        <v>285</v>
      </c>
      <c r="D323" s="144" t="str">
        <f aca="false">IF(($H$24*12-C323)&gt;=0,C323,"")</f>
        <v/>
      </c>
      <c r="E323" s="143" t="n">
        <f aca="false">IF(D323&lt;&gt;"",($H$22*$H$26/12)/(1-(1+($H$26/12))^(-$H$24*12)),0)</f>
        <v>0</v>
      </c>
      <c r="F323" s="145" t="str">
        <f aca="false">IF(D323&lt;&gt;"",I322*$H$26/12,"")</f>
        <v/>
      </c>
      <c r="G323" s="145" t="str">
        <f aca="false">IF(D323&lt;&gt;"",E323-F323,"")</f>
        <v/>
      </c>
      <c r="H323" s="145" t="str">
        <f aca="false">IF(D323&lt;&gt;"",G323+H322,"")</f>
        <v/>
      </c>
      <c r="I323" s="145" t="str">
        <f aca="false">IF(D323&lt;&gt;"",$H$22-H323,"")</f>
        <v/>
      </c>
      <c r="J323" s="138"/>
      <c r="K323" s="139"/>
      <c r="L323" s="135" t="n">
        <v>285</v>
      </c>
      <c r="M323" s="144" t="str">
        <f aca="false">IF(($Q$24*12-L323)&gt;=0,L323,"")</f>
        <v/>
      </c>
      <c r="N323" s="143" t="n">
        <f aca="false">IF(M323&lt;&gt;"",($Q$22*$Q$26/12)/(1-(1+($Q$26/12))^(-$Q$24*12)),0)</f>
        <v>0</v>
      </c>
      <c r="O323" s="145" t="str">
        <f aca="false">IF(M323&lt;&gt;"",R322*$Q$26/12,"")</f>
        <v/>
      </c>
      <c r="P323" s="145" t="str">
        <f aca="false">IF(M323&lt;&gt;"",N323-O323,"")</f>
        <v/>
      </c>
      <c r="Q323" s="145" t="str">
        <f aca="false">IF(M323&lt;&gt;"",P323+Q322,"")</f>
        <v/>
      </c>
      <c r="R323" s="145" t="str">
        <f aca="false">IF(M323&lt;&gt;"",$Q$22-Q323,"")</f>
        <v/>
      </c>
    </row>
    <row r="324" customFormat="false" ht="15" hidden="false" customHeight="true" outlineLevel="0" collapsed="false">
      <c r="A324" s="99"/>
      <c r="B324" s="134"/>
      <c r="C324" s="135" t="n">
        <v>286</v>
      </c>
      <c r="D324" s="144" t="str">
        <f aca="false">IF(($H$24*12-C324)&gt;=0,C324,"")</f>
        <v/>
      </c>
      <c r="E324" s="143" t="n">
        <f aca="false">IF(D324&lt;&gt;"",($H$22*$H$26/12)/(1-(1+($H$26/12))^(-$H$24*12)),0)</f>
        <v>0</v>
      </c>
      <c r="F324" s="145" t="str">
        <f aca="false">IF(D324&lt;&gt;"",I323*$H$26/12,"")</f>
        <v/>
      </c>
      <c r="G324" s="145" t="str">
        <f aca="false">IF(D324&lt;&gt;"",E324-F324,"")</f>
        <v/>
      </c>
      <c r="H324" s="145" t="str">
        <f aca="false">IF(D324&lt;&gt;"",G324+H323,"")</f>
        <v/>
      </c>
      <c r="I324" s="145" t="str">
        <f aca="false">IF(D324&lt;&gt;"",$H$22-H324,"")</f>
        <v/>
      </c>
      <c r="J324" s="138"/>
      <c r="K324" s="139"/>
      <c r="L324" s="135" t="n">
        <v>286</v>
      </c>
      <c r="M324" s="144" t="str">
        <f aca="false">IF(($Q$24*12-L324)&gt;=0,L324,"")</f>
        <v/>
      </c>
      <c r="N324" s="143" t="n">
        <f aca="false">IF(M324&lt;&gt;"",($Q$22*$Q$26/12)/(1-(1+($Q$26/12))^(-$Q$24*12)),0)</f>
        <v>0</v>
      </c>
      <c r="O324" s="145" t="str">
        <f aca="false">IF(M324&lt;&gt;"",R323*$Q$26/12,"")</f>
        <v/>
      </c>
      <c r="P324" s="145" t="str">
        <f aca="false">IF(M324&lt;&gt;"",N324-O324,"")</f>
        <v/>
      </c>
      <c r="Q324" s="145" t="str">
        <f aca="false">IF(M324&lt;&gt;"",P324+Q323,"")</f>
        <v/>
      </c>
      <c r="R324" s="145" t="str">
        <f aca="false">IF(M324&lt;&gt;"",$Q$22-Q324,"")</f>
        <v/>
      </c>
    </row>
    <row r="325" customFormat="false" ht="15" hidden="false" customHeight="true" outlineLevel="0" collapsed="false">
      <c r="A325" s="99"/>
      <c r="B325" s="134"/>
      <c r="C325" s="135" t="n">
        <v>287</v>
      </c>
      <c r="D325" s="144" t="str">
        <f aca="false">IF(($H$24*12-C325)&gt;=0,C325,"")</f>
        <v/>
      </c>
      <c r="E325" s="143" t="n">
        <f aca="false">IF(D325&lt;&gt;"",($H$22*$H$26/12)/(1-(1+($H$26/12))^(-$H$24*12)),0)</f>
        <v>0</v>
      </c>
      <c r="F325" s="145" t="str">
        <f aca="false">IF(D325&lt;&gt;"",I324*$H$26/12,"")</f>
        <v/>
      </c>
      <c r="G325" s="145" t="str">
        <f aca="false">IF(D325&lt;&gt;"",E325-F325,"")</f>
        <v/>
      </c>
      <c r="H325" s="145" t="str">
        <f aca="false">IF(D325&lt;&gt;"",G325+H324,"")</f>
        <v/>
      </c>
      <c r="I325" s="145" t="str">
        <f aca="false">IF(D325&lt;&gt;"",$H$22-H325,"")</f>
        <v/>
      </c>
      <c r="J325" s="138"/>
      <c r="K325" s="139"/>
      <c r="L325" s="135" t="n">
        <v>287</v>
      </c>
      <c r="M325" s="144" t="str">
        <f aca="false">IF(($Q$24*12-L325)&gt;=0,L325,"")</f>
        <v/>
      </c>
      <c r="N325" s="143" t="n">
        <f aca="false">IF(M325&lt;&gt;"",($Q$22*$Q$26/12)/(1-(1+($Q$26/12))^(-$Q$24*12)),0)</f>
        <v>0</v>
      </c>
      <c r="O325" s="145" t="str">
        <f aca="false">IF(M325&lt;&gt;"",R324*$Q$26/12,"")</f>
        <v/>
      </c>
      <c r="P325" s="145" t="str">
        <f aca="false">IF(M325&lt;&gt;"",N325-O325,"")</f>
        <v/>
      </c>
      <c r="Q325" s="145" t="str">
        <f aca="false">IF(M325&lt;&gt;"",P325+Q324,"")</f>
        <v/>
      </c>
      <c r="R325" s="145" t="str">
        <f aca="false">IF(M325&lt;&gt;"",$Q$22-Q325,"")</f>
        <v/>
      </c>
    </row>
    <row r="326" customFormat="false" ht="15" hidden="false" customHeight="true" outlineLevel="0" collapsed="false">
      <c r="A326" s="99"/>
      <c r="B326" s="134"/>
      <c r="C326" s="135" t="n">
        <v>288</v>
      </c>
      <c r="D326" s="144" t="str">
        <f aca="false">IF(($H$24*12-C326)&gt;=0,C326,"")</f>
        <v/>
      </c>
      <c r="E326" s="143" t="n">
        <f aca="false">IF(D326&lt;&gt;"",($H$22*$H$26/12)/(1-(1+($H$26/12))^(-$H$24*12)),0)</f>
        <v>0</v>
      </c>
      <c r="F326" s="145" t="str">
        <f aca="false">IF(D326&lt;&gt;"",I325*$H$26/12,"")</f>
        <v/>
      </c>
      <c r="G326" s="145" t="str">
        <f aca="false">IF(D326&lt;&gt;"",E326-F326,"")</f>
        <v/>
      </c>
      <c r="H326" s="145" t="str">
        <f aca="false">IF(D326&lt;&gt;"",G326+H325,"")</f>
        <v/>
      </c>
      <c r="I326" s="145" t="str">
        <f aca="false">IF(D326&lt;&gt;"",$H$22-H326,"")</f>
        <v/>
      </c>
      <c r="J326" s="138"/>
      <c r="K326" s="139"/>
      <c r="L326" s="135" t="n">
        <v>288</v>
      </c>
      <c r="M326" s="144" t="str">
        <f aca="false">IF(($Q$24*12-L326)&gt;=0,L326,"")</f>
        <v/>
      </c>
      <c r="N326" s="143" t="n">
        <f aca="false">IF(M326&lt;&gt;"",($Q$22*$Q$26/12)/(1-(1+($Q$26/12))^(-$Q$24*12)),0)</f>
        <v>0</v>
      </c>
      <c r="O326" s="145" t="str">
        <f aca="false">IF(M326&lt;&gt;"",R325*$Q$26/12,"")</f>
        <v/>
      </c>
      <c r="P326" s="145" t="str">
        <f aca="false">IF(M326&lt;&gt;"",N326-O326,"")</f>
        <v/>
      </c>
      <c r="Q326" s="145" t="str">
        <f aca="false">IF(M326&lt;&gt;"",P326+Q325,"")</f>
        <v/>
      </c>
      <c r="R326" s="145" t="str">
        <f aca="false">IF(M326&lt;&gt;"",$Q$22-Q326,"")</f>
        <v/>
      </c>
    </row>
    <row r="327" customFormat="false" ht="15" hidden="false" customHeight="true" outlineLevel="0" collapsed="false">
      <c r="A327" s="99"/>
      <c r="B327" s="134"/>
      <c r="C327" s="135" t="n">
        <v>289</v>
      </c>
      <c r="D327" s="144" t="str">
        <f aca="false">IF(($H$24*12-C327)&gt;=0,C327,"")</f>
        <v/>
      </c>
      <c r="E327" s="143" t="n">
        <f aca="false">IF(D327&lt;&gt;"",($H$22*$H$26/12)/(1-(1+($H$26/12))^(-$H$24*12)),0)</f>
        <v>0</v>
      </c>
      <c r="F327" s="145" t="str">
        <f aca="false">IF(D327&lt;&gt;"",I326*$H$26/12,"")</f>
        <v/>
      </c>
      <c r="G327" s="145" t="str">
        <f aca="false">IF(D327&lt;&gt;"",E327-F327,"")</f>
        <v/>
      </c>
      <c r="H327" s="145" t="str">
        <f aca="false">IF(D327&lt;&gt;"",G327+H326,"")</f>
        <v/>
      </c>
      <c r="I327" s="145" t="str">
        <f aca="false">IF(D327&lt;&gt;"",$H$22-H327,"")</f>
        <v/>
      </c>
      <c r="J327" s="138"/>
      <c r="K327" s="139"/>
      <c r="L327" s="135" t="n">
        <v>289</v>
      </c>
      <c r="M327" s="144" t="str">
        <f aca="false">IF(($Q$24*12-L327)&gt;=0,L327,"")</f>
        <v/>
      </c>
      <c r="N327" s="143" t="n">
        <f aca="false">IF(M327&lt;&gt;"",($Q$22*$Q$26/12)/(1-(1+($Q$26/12))^(-$Q$24*12)),0)</f>
        <v>0</v>
      </c>
      <c r="O327" s="145" t="str">
        <f aca="false">IF(M327&lt;&gt;"",R326*$Q$26/12,"")</f>
        <v/>
      </c>
      <c r="P327" s="145" t="str">
        <f aca="false">IF(M327&lt;&gt;"",N327-O327,"")</f>
        <v/>
      </c>
      <c r="Q327" s="145" t="str">
        <f aca="false">IF(M327&lt;&gt;"",P327+Q326,"")</f>
        <v/>
      </c>
      <c r="R327" s="145" t="str">
        <f aca="false">IF(M327&lt;&gt;"",$Q$22-Q327,"")</f>
        <v/>
      </c>
    </row>
    <row r="328" customFormat="false" ht="15" hidden="false" customHeight="true" outlineLevel="0" collapsed="false">
      <c r="A328" s="99"/>
      <c r="B328" s="134"/>
      <c r="C328" s="135" t="n">
        <v>290</v>
      </c>
      <c r="D328" s="144" t="str">
        <f aca="false">IF(($H$24*12-C328)&gt;=0,C328,"")</f>
        <v/>
      </c>
      <c r="E328" s="143" t="n">
        <f aca="false">IF(D328&lt;&gt;"",($H$22*$H$26/12)/(1-(1+($H$26/12))^(-$H$24*12)),0)</f>
        <v>0</v>
      </c>
      <c r="F328" s="145" t="str">
        <f aca="false">IF(D328&lt;&gt;"",I327*$H$26/12,"")</f>
        <v/>
      </c>
      <c r="G328" s="145" t="str">
        <f aca="false">IF(D328&lt;&gt;"",E328-F328,"")</f>
        <v/>
      </c>
      <c r="H328" s="145" t="str">
        <f aca="false">IF(D328&lt;&gt;"",G328+H327,"")</f>
        <v/>
      </c>
      <c r="I328" s="145" t="str">
        <f aca="false">IF(D328&lt;&gt;"",$H$22-H328,"")</f>
        <v/>
      </c>
      <c r="J328" s="138"/>
      <c r="K328" s="139"/>
      <c r="L328" s="135" t="n">
        <v>290</v>
      </c>
      <c r="M328" s="144" t="str">
        <f aca="false">IF(($Q$24*12-L328)&gt;=0,L328,"")</f>
        <v/>
      </c>
      <c r="N328" s="143" t="n">
        <f aca="false">IF(M328&lt;&gt;"",($Q$22*$Q$26/12)/(1-(1+($Q$26/12))^(-$Q$24*12)),0)</f>
        <v>0</v>
      </c>
      <c r="O328" s="145" t="str">
        <f aca="false">IF(M328&lt;&gt;"",R327*$Q$26/12,"")</f>
        <v/>
      </c>
      <c r="P328" s="145" t="str">
        <f aca="false">IF(M328&lt;&gt;"",N328-O328,"")</f>
        <v/>
      </c>
      <c r="Q328" s="145" t="str">
        <f aca="false">IF(M328&lt;&gt;"",P328+Q327,"")</f>
        <v/>
      </c>
      <c r="R328" s="145" t="str">
        <f aca="false">IF(M328&lt;&gt;"",$Q$22-Q328,"")</f>
        <v/>
      </c>
    </row>
    <row r="329" customFormat="false" ht="15" hidden="false" customHeight="true" outlineLevel="0" collapsed="false">
      <c r="A329" s="99"/>
      <c r="B329" s="134"/>
      <c r="C329" s="135" t="n">
        <v>291</v>
      </c>
      <c r="D329" s="144" t="str">
        <f aca="false">IF(($H$24*12-C329)&gt;=0,C329,"")</f>
        <v/>
      </c>
      <c r="E329" s="143" t="n">
        <f aca="false">IF(D329&lt;&gt;"",($H$22*$H$26/12)/(1-(1+($H$26/12))^(-$H$24*12)),0)</f>
        <v>0</v>
      </c>
      <c r="F329" s="145" t="str">
        <f aca="false">IF(D329&lt;&gt;"",I328*$H$26/12,"")</f>
        <v/>
      </c>
      <c r="G329" s="145" t="str">
        <f aca="false">IF(D329&lt;&gt;"",E329-F329,"")</f>
        <v/>
      </c>
      <c r="H329" s="145" t="str">
        <f aca="false">IF(D329&lt;&gt;"",G329+H328,"")</f>
        <v/>
      </c>
      <c r="I329" s="145" t="str">
        <f aca="false">IF(D329&lt;&gt;"",$H$22-H329,"")</f>
        <v/>
      </c>
      <c r="J329" s="138"/>
      <c r="K329" s="139"/>
      <c r="L329" s="135" t="n">
        <v>291</v>
      </c>
      <c r="M329" s="144" t="str">
        <f aca="false">IF(($Q$24*12-L329)&gt;=0,L329,"")</f>
        <v/>
      </c>
      <c r="N329" s="143" t="n">
        <f aca="false">IF(M329&lt;&gt;"",($Q$22*$Q$26/12)/(1-(1+($Q$26/12))^(-$Q$24*12)),0)</f>
        <v>0</v>
      </c>
      <c r="O329" s="145" t="str">
        <f aca="false">IF(M329&lt;&gt;"",R328*$Q$26/12,"")</f>
        <v/>
      </c>
      <c r="P329" s="145" t="str">
        <f aca="false">IF(M329&lt;&gt;"",N329-O329,"")</f>
        <v/>
      </c>
      <c r="Q329" s="145" t="str">
        <f aca="false">IF(M329&lt;&gt;"",P329+Q328,"")</f>
        <v/>
      </c>
      <c r="R329" s="145" t="str">
        <f aca="false">IF(M329&lt;&gt;"",$Q$22-Q329,"")</f>
        <v/>
      </c>
    </row>
    <row r="330" customFormat="false" ht="15" hidden="false" customHeight="true" outlineLevel="0" collapsed="false">
      <c r="A330" s="99"/>
      <c r="B330" s="134"/>
      <c r="C330" s="135" t="n">
        <v>292</v>
      </c>
      <c r="D330" s="144" t="str">
        <f aca="false">IF(($H$24*12-C330)&gt;=0,C330,"")</f>
        <v/>
      </c>
      <c r="E330" s="143" t="n">
        <f aca="false">IF(D330&lt;&gt;"",($H$22*$H$26/12)/(1-(1+($H$26/12))^(-$H$24*12)),0)</f>
        <v>0</v>
      </c>
      <c r="F330" s="145" t="str">
        <f aca="false">IF(D330&lt;&gt;"",I329*$H$26/12,"")</f>
        <v/>
      </c>
      <c r="G330" s="145" t="str">
        <f aca="false">IF(D330&lt;&gt;"",E330-F330,"")</f>
        <v/>
      </c>
      <c r="H330" s="145" t="str">
        <f aca="false">IF(D330&lt;&gt;"",G330+H329,"")</f>
        <v/>
      </c>
      <c r="I330" s="145" t="str">
        <f aca="false">IF(D330&lt;&gt;"",$H$22-H330,"")</f>
        <v/>
      </c>
      <c r="J330" s="138"/>
      <c r="K330" s="139"/>
      <c r="L330" s="135" t="n">
        <v>292</v>
      </c>
      <c r="M330" s="144" t="str">
        <f aca="false">IF(($Q$24*12-L330)&gt;=0,L330,"")</f>
        <v/>
      </c>
      <c r="N330" s="143" t="n">
        <f aca="false">IF(M330&lt;&gt;"",($Q$22*$Q$26/12)/(1-(1+($Q$26/12))^(-$Q$24*12)),0)</f>
        <v>0</v>
      </c>
      <c r="O330" s="145" t="str">
        <f aca="false">IF(M330&lt;&gt;"",R329*$Q$26/12,"")</f>
        <v/>
      </c>
      <c r="P330" s="145" t="str">
        <f aca="false">IF(M330&lt;&gt;"",N330-O330,"")</f>
        <v/>
      </c>
      <c r="Q330" s="145" t="str">
        <f aca="false">IF(M330&lt;&gt;"",P330+Q329,"")</f>
        <v/>
      </c>
      <c r="R330" s="145" t="str">
        <f aca="false">IF(M330&lt;&gt;"",$Q$22-Q330,"")</f>
        <v/>
      </c>
    </row>
    <row r="331" customFormat="false" ht="15" hidden="false" customHeight="true" outlineLevel="0" collapsed="false">
      <c r="A331" s="99"/>
      <c r="B331" s="134"/>
      <c r="C331" s="135" t="n">
        <v>293</v>
      </c>
      <c r="D331" s="144" t="str">
        <f aca="false">IF(($H$24*12-C331)&gt;=0,C331,"")</f>
        <v/>
      </c>
      <c r="E331" s="143" t="n">
        <f aca="false">IF(D331&lt;&gt;"",($H$22*$H$26/12)/(1-(1+($H$26/12))^(-$H$24*12)),0)</f>
        <v>0</v>
      </c>
      <c r="F331" s="145" t="str">
        <f aca="false">IF(D331&lt;&gt;"",I330*$H$26/12,"")</f>
        <v/>
      </c>
      <c r="G331" s="145" t="str">
        <f aca="false">IF(D331&lt;&gt;"",E331-F331,"")</f>
        <v/>
      </c>
      <c r="H331" s="145" t="str">
        <f aca="false">IF(D331&lt;&gt;"",G331+H330,"")</f>
        <v/>
      </c>
      <c r="I331" s="145" t="str">
        <f aca="false">IF(D331&lt;&gt;"",$H$22-H331,"")</f>
        <v/>
      </c>
      <c r="J331" s="138"/>
      <c r="K331" s="139"/>
      <c r="L331" s="135" t="n">
        <v>293</v>
      </c>
      <c r="M331" s="144" t="str">
        <f aca="false">IF(($Q$24*12-L331)&gt;=0,L331,"")</f>
        <v/>
      </c>
      <c r="N331" s="143" t="n">
        <f aca="false">IF(M331&lt;&gt;"",($Q$22*$Q$26/12)/(1-(1+($Q$26/12))^(-$Q$24*12)),0)</f>
        <v>0</v>
      </c>
      <c r="O331" s="145" t="str">
        <f aca="false">IF(M331&lt;&gt;"",R330*$Q$26/12,"")</f>
        <v/>
      </c>
      <c r="P331" s="145" t="str">
        <f aca="false">IF(M331&lt;&gt;"",N331-O331,"")</f>
        <v/>
      </c>
      <c r="Q331" s="145" t="str">
        <f aca="false">IF(M331&lt;&gt;"",P331+Q330,"")</f>
        <v/>
      </c>
      <c r="R331" s="145" t="str">
        <f aca="false">IF(M331&lt;&gt;"",$Q$22-Q331,"")</f>
        <v/>
      </c>
    </row>
    <row r="332" customFormat="false" ht="15" hidden="false" customHeight="true" outlineLevel="0" collapsed="false">
      <c r="A332" s="99"/>
      <c r="B332" s="134"/>
      <c r="C332" s="135" t="n">
        <v>294</v>
      </c>
      <c r="D332" s="144" t="str">
        <f aca="false">IF(($H$24*12-C332)&gt;=0,C332,"")</f>
        <v/>
      </c>
      <c r="E332" s="143" t="n">
        <f aca="false">IF(D332&lt;&gt;"",($H$22*$H$26/12)/(1-(1+($H$26/12))^(-$H$24*12)),0)</f>
        <v>0</v>
      </c>
      <c r="F332" s="145" t="str">
        <f aca="false">IF(D332&lt;&gt;"",I331*$H$26/12,"")</f>
        <v/>
      </c>
      <c r="G332" s="145" t="str">
        <f aca="false">IF(D332&lt;&gt;"",E332-F332,"")</f>
        <v/>
      </c>
      <c r="H332" s="145" t="str">
        <f aca="false">IF(D332&lt;&gt;"",G332+H331,"")</f>
        <v/>
      </c>
      <c r="I332" s="145" t="str">
        <f aca="false">IF(D332&lt;&gt;"",$H$22-H332,"")</f>
        <v/>
      </c>
      <c r="J332" s="138"/>
      <c r="K332" s="139"/>
      <c r="L332" s="135" t="n">
        <v>294</v>
      </c>
      <c r="M332" s="144" t="str">
        <f aca="false">IF(($Q$24*12-L332)&gt;=0,L332,"")</f>
        <v/>
      </c>
      <c r="N332" s="143" t="n">
        <f aca="false">IF(M332&lt;&gt;"",($Q$22*$Q$26/12)/(1-(1+($Q$26/12))^(-$Q$24*12)),0)</f>
        <v>0</v>
      </c>
      <c r="O332" s="145" t="str">
        <f aca="false">IF(M332&lt;&gt;"",R331*$Q$26/12,"")</f>
        <v/>
      </c>
      <c r="P332" s="145" t="str">
        <f aca="false">IF(M332&lt;&gt;"",N332-O332,"")</f>
        <v/>
      </c>
      <c r="Q332" s="145" t="str">
        <f aca="false">IF(M332&lt;&gt;"",P332+Q331,"")</f>
        <v/>
      </c>
      <c r="R332" s="145" t="str">
        <f aca="false">IF(M332&lt;&gt;"",$Q$22-Q332,"")</f>
        <v/>
      </c>
    </row>
    <row r="333" customFormat="false" ht="15" hidden="false" customHeight="true" outlineLevel="0" collapsed="false">
      <c r="A333" s="99"/>
      <c r="B333" s="134"/>
      <c r="C333" s="135" t="n">
        <v>295</v>
      </c>
      <c r="D333" s="144" t="str">
        <f aca="false">IF(($H$24*12-C333)&gt;=0,C333,"")</f>
        <v/>
      </c>
      <c r="E333" s="143" t="n">
        <f aca="false">IF(D333&lt;&gt;"",($H$22*$H$26/12)/(1-(1+($H$26/12))^(-$H$24*12)),0)</f>
        <v>0</v>
      </c>
      <c r="F333" s="145" t="str">
        <f aca="false">IF(D333&lt;&gt;"",I332*$H$26/12,"")</f>
        <v/>
      </c>
      <c r="G333" s="145" t="str">
        <f aca="false">IF(D333&lt;&gt;"",E333-F333,"")</f>
        <v/>
      </c>
      <c r="H333" s="145" t="str">
        <f aca="false">IF(D333&lt;&gt;"",G333+H332,"")</f>
        <v/>
      </c>
      <c r="I333" s="145" t="str">
        <f aca="false">IF(D333&lt;&gt;"",$H$22-H333,"")</f>
        <v/>
      </c>
      <c r="J333" s="138"/>
      <c r="K333" s="139"/>
      <c r="L333" s="135" t="n">
        <v>295</v>
      </c>
      <c r="M333" s="144" t="str">
        <f aca="false">IF(($Q$24*12-L333)&gt;=0,L333,"")</f>
        <v/>
      </c>
      <c r="N333" s="143" t="n">
        <f aca="false">IF(M333&lt;&gt;"",($Q$22*$Q$26/12)/(1-(1+($Q$26/12))^(-$Q$24*12)),0)</f>
        <v>0</v>
      </c>
      <c r="O333" s="145" t="str">
        <f aca="false">IF(M333&lt;&gt;"",R332*$Q$26/12,"")</f>
        <v/>
      </c>
      <c r="P333" s="145" t="str">
        <f aca="false">IF(M333&lt;&gt;"",N333-O333,"")</f>
        <v/>
      </c>
      <c r="Q333" s="145" t="str">
        <f aca="false">IF(M333&lt;&gt;"",P333+Q332,"")</f>
        <v/>
      </c>
      <c r="R333" s="145" t="str">
        <f aca="false">IF(M333&lt;&gt;"",$Q$22-Q333,"")</f>
        <v/>
      </c>
    </row>
    <row r="334" customFormat="false" ht="15" hidden="false" customHeight="true" outlineLevel="0" collapsed="false">
      <c r="A334" s="99"/>
      <c r="B334" s="134"/>
      <c r="C334" s="135" t="n">
        <v>296</v>
      </c>
      <c r="D334" s="144" t="str">
        <f aca="false">IF(($H$24*12-C334)&gt;=0,C334,"")</f>
        <v/>
      </c>
      <c r="E334" s="143" t="n">
        <f aca="false">IF(D334&lt;&gt;"",($H$22*$H$26/12)/(1-(1+($H$26/12))^(-$H$24*12)),0)</f>
        <v>0</v>
      </c>
      <c r="F334" s="145" t="str">
        <f aca="false">IF(D334&lt;&gt;"",I333*$H$26/12,"")</f>
        <v/>
      </c>
      <c r="G334" s="145" t="str">
        <f aca="false">IF(D334&lt;&gt;"",E334-F334,"")</f>
        <v/>
      </c>
      <c r="H334" s="145" t="str">
        <f aca="false">IF(D334&lt;&gt;"",G334+H333,"")</f>
        <v/>
      </c>
      <c r="I334" s="145" t="str">
        <f aca="false">IF(D334&lt;&gt;"",$H$22-H334,"")</f>
        <v/>
      </c>
      <c r="J334" s="138"/>
      <c r="K334" s="139"/>
      <c r="L334" s="135" t="n">
        <v>296</v>
      </c>
      <c r="M334" s="144" t="str">
        <f aca="false">IF(($Q$24*12-L334)&gt;=0,L334,"")</f>
        <v/>
      </c>
      <c r="N334" s="143" t="n">
        <f aca="false">IF(M334&lt;&gt;"",($Q$22*$Q$26/12)/(1-(1+($Q$26/12))^(-$Q$24*12)),0)</f>
        <v>0</v>
      </c>
      <c r="O334" s="145" t="str">
        <f aca="false">IF(M334&lt;&gt;"",R333*$Q$26/12,"")</f>
        <v/>
      </c>
      <c r="P334" s="145" t="str">
        <f aca="false">IF(M334&lt;&gt;"",N334-O334,"")</f>
        <v/>
      </c>
      <c r="Q334" s="145" t="str">
        <f aca="false">IF(M334&lt;&gt;"",P334+Q333,"")</f>
        <v/>
      </c>
      <c r="R334" s="145" t="str">
        <f aca="false">IF(M334&lt;&gt;"",$Q$22-Q334,"")</f>
        <v/>
      </c>
    </row>
    <row r="335" customFormat="false" ht="15" hidden="false" customHeight="true" outlineLevel="0" collapsed="false">
      <c r="A335" s="99"/>
      <c r="B335" s="134"/>
      <c r="C335" s="135" t="n">
        <v>297</v>
      </c>
      <c r="D335" s="144" t="str">
        <f aca="false">IF(($H$24*12-C335)&gt;=0,C335,"")</f>
        <v/>
      </c>
      <c r="E335" s="143" t="n">
        <f aca="false">IF(D335&lt;&gt;"",($H$22*$H$26/12)/(1-(1+($H$26/12))^(-$H$24*12)),0)</f>
        <v>0</v>
      </c>
      <c r="F335" s="145" t="str">
        <f aca="false">IF(D335&lt;&gt;"",I334*$H$26/12,"")</f>
        <v/>
      </c>
      <c r="G335" s="145" t="str">
        <f aca="false">IF(D335&lt;&gt;"",E335-F335,"")</f>
        <v/>
      </c>
      <c r="H335" s="145" t="str">
        <f aca="false">IF(D335&lt;&gt;"",G335+H334,"")</f>
        <v/>
      </c>
      <c r="I335" s="145" t="str">
        <f aca="false">IF(D335&lt;&gt;"",$H$22-H335,"")</f>
        <v/>
      </c>
      <c r="J335" s="138"/>
      <c r="K335" s="139"/>
      <c r="L335" s="135" t="n">
        <v>297</v>
      </c>
      <c r="M335" s="144" t="str">
        <f aca="false">IF(($Q$24*12-L335)&gt;=0,L335,"")</f>
        <v/>
      </c>
      <c r="N335" s="143" t="n">
        <f aca="false">IF(M335&lt;&gt;"",($Q$22*$Q$26/12)/(1-(1+($Q$26/12))^(-$Q$24*12)),0)</f>
        <v>0</v>
      </c>
      <c r="O335" s="145" t="str">
        <f aca="false">IF(M335&lt;&gt;"",R334*$Q$26/12,"")</f>
        <v/>
      </c>
      <c r="P335" s="145" t="str">
        <f aca="false">IF(M335&lt;&gt;"",N335-O335,"")</f>
        <v/>
      </c>
      <c r="Q335" s="145" t="str">
        <f aca="false">IF(M335&lt;&gt;"",P335+Q334,"")</f>
        <v/>
      </c>
      <c r="R335" s="145" t="str">
        <f aca="false">IF(M335&lt;&gt;"",$Q$22-Q335,"")</f>
        <v/>
      </c>
    </row>
    <row r="336" customFormat="false" ht="15" hidden="false" customHeight="true" outlineLevel="0" collapsed="false">
      <c r="A336" s="99"/>
      <c r="B336" s="134"/>
      <c r="C336" s="135" t="n">
        <v>298</v>
      </c>
      <c r="D336" s="144" t="str">
        <f aca="false">IF(($H$24*12-C336)&gt;=0,C336,"")</f>
        <v/>
      </c>
      <c r="E336" s="143" t="n">
        <f aca="false">IF(D336&lt;&gt;"",($H$22*$H$26/12)/(1-(1+($H$26/12))^(-$H$24*12)),0)</f>
        <v>0</v>
      </c>
      <c r="F336" s="145" t="str">
        <f aca="false">IF(D336&lt;&gt;"",I335*$H$26/12,"")</f>
        <v/>
      </c>
      <c r="G336" s="145" t="str">
        <f aca="false">IF(D336&lt;&gt;"",E336-F336,"")</f>
        <v/>
      </c>
      <c r="H336" s="145" t="str">
        <f aca="false">IF(D336&lt;&gt;"",G336+H335,"")</f>
        <v/>
      </c>
      <c r="I336" s="145" t="str">
        <f aca="false">IF(D336&lt;&gt;"",$H$22-H336,"")</f>
        <v/>
      </c>
      <c r="J336" s="138"/>
      <c r="K336" s="139"/>
      <c r="L336" s="135" t="n">
        <v>298</v>
      </c>
      <c r="M336" s="144" t="str">
        <f aca="false">IF(($Q$24*12-L336)&gt;=0,L336,"")</f>
        <v/>
      </c>
      <c r="N336" s="143" t="n">
        <f aca="false">IF(M336&lt;&gt;"",($Q$22*$Q$26/12)/(1-(1+($Q$26/12))^(-$Q$24*12)),0)</f>
        <v>0</v>
      </c>
      <c r="O336" s="145" t="str">
        <f aca="false">IF(M336&lt;&gt;"",R335*$Q$26/12,"")</f>
        <v/>
      </c>
      <c r="P336" s="145" t="str">
        <f aca="false">IF(M336&lt;&gt;"",N336-O336,"")</f>
        <v/>
      </c>
      <c r="Q336" s="145" t="str">
        <f aca="false">IF(M336&lt;&gt;"",P336+Q335,"")</f>
        <v/>
      </c>
      <c r="R336" s="145" t="str">
        <f aca="false">IF(M336&lt;&gt;"",$Q$22-Q336,"")</f>
        <v/>
      </c>
    </row>
    <row r="337" customFormat="false" ht="15" hidden="false" customHeight="true" outlineLevel="0" collapsed="false">
      <c r="A337" s="99"/>
      <c r="B337" s="134"/>
      <c r="C337" s="135" t="n">
        <v>299</v>
      </c>
      <c r="D337" s="144" t="str">
        <f aca="false">IF(($H$24*12-C337)&gt;=0,C337,"")</f>
        <v/>
      </c>
      <c r="E337" s="143" t="n">
        <f aca="false">IF(D337&lt;&gt;"",($H$22*$H$26/12)/(1-(1+($H$26/12))^(-$H$24*12)),0)</f>
        <v>0</v>
      </c>
      <c r="F337" s="145" t="str">
        <f aca="false">IF(D337&lt;&gt;"",I336*$H$26/12,"")</f>
        <v/>
      </c>
      <c r="G337" s="145" t="str">
        <f aca="false">IF(D337&lt;&gt;"",E337-F337,"")</f>
        <v/>
      </c>
      <c r="H337" s="145" t="str">
        <f aca="false">IF(D337&lt;&gt;"",G337+H336,"")</f>
        <v/>
      </c>
      <c r="I337" s="145" t="str">
        <f aca="false">IF(D337&lt;&gt;"",$H$22-H337,"")</f>
        <v/>
      </c>
      <c r="J337" s="138"/>
      <c r="K337" s="139"/>
      <c r="L337" s="135" t="n">
        <v>299</v>
      </c>
      <c r="M337" s="144" t="str">
        <f aca="false">IF(($Q$24*12-L337)&gt;=0,L337,"")</f>
        <v/>
      </c>
      <c r="N337" s="143" t="n">
        <f aca="false">IF(M337&lt;&gt;"",($Q$22*$Q$26/12)/(1-(1+($Q$26/12))^(-$Q$24*12)),0)</f>
        <v>0</v>
      </c>
      <c r="O337" s="145" t="str">
        <f aca="false">IF(M337&lt;&gt;"",R336*$Q$26/12,"")</f>
        <v/>
      </c>
      <c r="P337" s="145" t="str">
        <f aca="false">IF(M337&lt;&gt;"",N337-O337,"")</f>
        <v/>
      </c>
      <c r="Q337" s="145" t="str">
        <f aca="false">IF(M337&lt;&gt;"",P337+Q336,"")</f>
        <v/>
      </c>
      <c r="R337" s="145" t="str">
        <f aca="false">IF(M337&lt;&gt;"",$Q$22-Q337,"")</f>
        <v/>
      </c>
    </row>
    <row r="338" customFormat="false" ht="15" hidden="false" customHeight="true" outlineLevel="0" collapsed="false">
      <c r="A338" s="99"/>
      <c r="B338" s="134"/>
      <c r="C338" s="135" t="n">
        <v>300</v>
      </c>
      <c r="D338" s="144" t="str">
        <f aca="false">IF(($H$24*12-C338)&gt;=0,C338,"")</f>
        <v/>
      </c>
      <c r="E338" s="143" t="n">
        <f aca="false">IF(D338&lt;&gt;"",($H$22*$H$26/12)/(1-(1+($H$26/12))^(-$H$24*12)),0)</f>
        <v>0</v>
      </c>
      <c r="F338" s="145" t="str">
        <f aca="false">IF(D338&lt;&gt;"",I337*$H$26/12,"")</f>
        <v/>
      </c>
      <c r="G338" s="145" t="str">
        <f aca="false">IF(D338&lt;&gt;"",E338-F338,"")</f>
        <v/>
      </c>
      <c r="H338" s="145" t="str">
        <f aca="false">IF(D338&lt;&gt;"",G338+H337,"")</f>
        <v/>
      </c>
      <c r="I338" s="145" t="str">
        <f aca="false">IF(D338&lt;&gt;"",$H$22-H338,"")</f>
        <v/>
      </c>
      <c r="J338" s="138"/>
      <c r="K338" s="139"/>
      <c r="L338" s="135" t="n">
        <v>300</v>
      </c>
      <c r="M338" s="144" t="str">
        <f aca="false">IF(($Q$24*12-L338)&gt;=0,L338,"")</f>
        <v/>
      </c>
      <c r="N338" s="143" t="n">
        <f aca="false">IF(M338&lt;&gt;"",($Q$22*$Q$26/12)/(1-(1+($Q$26/12))^(-$Q$24*12)),0)</f>
        <v>0</v>
      </c>
      <c r="O338" s="145" t="str">
        <f aca="false">IF(M338&lt;&gt;"",R337*$Q$26/12,"")</f>
        <v/>
      </c>
      <c r="P338" s="145" t="str">
        <f aca="false">IF(M338&lt;&gt;"",N338-O338,"")</f>
        <v/>
      </c>
      <c r="Q338" s="145" t="str">
        <f aca="false">IF(M338&lt;&gt;"",P338+Q337,"")</f>
        <v/>
      </c>
      <c r="R338" s="145" t="str">
        <f aca="false">IF(M338&lt;&gt;"",$Q$22-Q338,"")</f>
        <v/>
      </c>
    </row>
    <row r="339" customFormat="false" ht="15" hidden="false" customHeight="true" outlineLevel="0" collapsed="false">
      <c r="A339" s="99"/>
      <c r="B339" s="134"/>
      <c r="C339" s="135" t="n">
        <v>301</v>
      </c>
      <c r="D339" s="144" t="str">
        <f aca="false">IF(($H$24*12-C339)&gt;=0,C339,"")</f>
        <v/>
      </c>
      <c r="E339" s="143" t="n">
        <f aca="false">IF(D339&lt;&gt;"",($H$22*$H$26/12)/(1-(1+($H$26/12))^(-$H$24*12)),0)</f>
        <v>0</v>
      </c>
      <c r="F339" s="145" t="str">
        <f aca="false">IF(D339&lt;&gt;"",I338*$H$26/12,"")</f>
        <v/>
      </c>
      <c r="G339" s="145" t="str">
        <f aca="false">IF(D339&lt;&gt;"",E339-F339,"")</f>
        <v/>
      </c>
      <c r="H339" s="145" t="str">
        <f aca="false">IF(D339&lt;&gt;"",G339+H338,"")</f>
        <v/>
      </c>
      <c r="I339" s="145" t="str">
        <f aca="false">IF(D339&lt;&gt;"",$H$22-H339,"")</f>
        <v/>
      </c>
      <c r="J339" s="138"/>
      <c r="K339" s="139"/>
      <c r="L339" s="135" t="n">
        <v>301</v>
      </c>
      <c r="M339" s="144" t="str">
        <f aca="false">IF(($Q$24*12-L339)&gt;=0,L339,"")</f>
        <v/>
      </c>
      <c r="N339" s="143" t="n">
        <f aca="false">IF(M339&lt;&gt;"",($Q$22*$Q$26/12)/(1-(1+($Q$26/12))^(-$Q$24*12)),0)</f>
        <v>0</v>
      </c>
      <c r="O339" s="145" t="str">
        <f aca="false">IF(M339&lt;&gt;"",R338*$Q$26/12,"")</f>
        <v/>
      </c>
      <c r="P339" s="145" t="str">
        <f aca="false">IF(M339&lt;&gt;"",N339-O339,"")</f>
        <v/>
      </c>
      <c r="Q339" s="145" t="str">
        <f aca="false">IF(M339&lt;&gt;"",P339+Q338,"")</f>
        <v/>
      </c>
      <c r="R339" s="145" t="str">
        <f aca="false">IF(M339&lt;&gt;"",$Q$22-Q339,"")</f>
        <v/>
      </c>
    </row>
    <row r="340" customFormat="false" ht="15" hidden="false" customHeight="true" outlineLevel="0" collapsed="false">
      <c r="A340" s="99"/>
      <c r="B340" s="134"/>
      <c r="C340" s="135" t="n">
        <v>302</v>
      </c>
      <c r="D340" s="144" t="str">
        <f aca="false">IF(($H$24*12-C340)&gt;=0,C340,"")</f>
        <v/>
      </c>
      <c r="E340" s="143" t="n">
        <f aca="false">IF(D340&lt;&gt;"",($H$22*$H$26/12)/(1-(1+($H$26/12))^(-$H$24*12)),0)</f>
        <v>0</v>
      </c>
      <c r="F340" s="145" t="str">
        <f aca="false">IF(D340&lt;&gt;"",I339*$H$26/12,"")</f>
        <v/>
      </c>
      <c r="G340" s="145" t="str">
        <f aca="false">IF(D340&lt;&gt;"",E340-F340,"")</f>
        <v/>
      </c>
      <c r="H340" s="145" t="str">
        <f aca="false">IF(D340&lt;&gt;"",G340+H339,"")</f>
        <v/>
      </c>
      <c r="I340" s="145" t="str">
        <f aca="false">IF(D340&lt;&gt;"",$H$22-H340,"")</f>
        <v/>
      </c>
      <c r="J340" s="138"/>
      <c r="K340" s="139"/>
      <c r="L340" s="135" t="n">
        <v>302</v>
      </c>
      <c r="M340" s="144" t="str">
        <f aca="false">IF(($Q$24*12-L340)&gt;=0,L340,"")</f>
        <v/>
      </c>
      <c r="N340" s="143" t="n">
        <f aca="false">IF(M340&lt;&gt;"",($Q$22*$Q$26/12)/(1-(1+($Q$26/12))^(-$Q$24*12)),0)</f>
        <v>0</v>
      </c>
      <c r="O340" s="145" t="str">
        <f aca="false">IF(M340&lt;&gt;"",R339*$Q$26/12,"")</f>
        <v/>
      </c>
      <c r="P340" s="145" t="str">
        <f aca="false">IF(M340&lt;&gt;"",N340-O340,"")</f>
        <v/>
      </c>
      <c r="Q340" s="145" t="str">
        <f aca="false">IF(M340&lt;&gt;"",P340+Q339,"")</f>
        <v/>
      </c>
      <c r="R340" s="145" t="str">
        <f aca="false">IF(M340&lt;&gt;"",$Q$22-Q340,"")</f>
        <v/>
      </c>
    </row>
    <row r="341" customFormat="false" ht="15" hidden="false" customHeight="true" outlineLevel="0" collapsed="false">
      <c r="A341" s="99"/>
      <c r="B341" s="134"/>
      <c r="C341" s="135" t="n">
        <v>303</v>
      </c>
      <c r="D341" s="144" t="str">
        <f aca="false">IF(($H$24*12-C341)&gt;=0,C341,"")</f>
        <v/>
      </c>
      <c r="E341" s="143" t="n">
        <f aca="false">IF(D341&lt;&gt;"",($H$22*$H$26/12)/(1-(1+($H$26/12))^(-$H$24*12)),0)</f>
        <v>0</v>
      </c>
      <c r="F341" s="145" t="str">
        <f aca="false">IF(D341&lt;&gt;"",I340*$H$26/12,"")</f>
        <v/>
      </c>
      <c r="G341" s="145" t="str">
        <f aca="false">IF(D341&lt;&gt;"",E341-F341,"")</f>
        <v/>
      </c>
      <c r="H341" s="145" t="str">
        <f aca="false">IF(D341&lt;&gt;"",G341+H340,"")</f>
        <v/>
      </c>
      <c r="I341" s="145" t="str">
        <f aca="false">IF(D341&lt;&gt;"",$H$22-H341,"")</f>
        <v/>
      </c>
      <c r="J341" s="138"/>
      <c r="K341" s="139"/>
      <c r="L341" s="135" t="n">
        <v>303</v>
      </c>
      <c r="M341" s="144" t="str">
        <f aca="false">IF(($Q$24*12-L341)&gt;=0,L341,"")</f>
        <v/>
      </c>
      <c r="N341" s="143" t="n">
        <f aca="false">IF(M341&lt;&gt;"",($Q$22*$Q$26/12)/(1-(1+($Q$26/12))^(-$Q$24*12)),0)</f>
        <v>0</v>
      </c>
      <c r="O341" s="145" t="str">
        <f aca="false">IF(M341&lt;&gt;"",R340*$Q$26/12,"")</f>
        <v/>
      </c>
      <c r="P341" s="145" t="str">
        <f aca="false">IF(M341&lt;&gt;"",N341-O341,"")</f>
        <v/>
      </c>
      <c r="Q341" s="145" t="str">
        <f aca="false">IF(M341&lt;&gt;"",P341+Q340,"")</f>
        <v/>
      </c>
      <c r="R341" s="145" t="str">
        <f aca="false">IF(M341&lt;&gt;"",$Q$22-Q341,"")</f>
        <v/>
      </c>
    </row>
    <row r="342" customFormat="false" ht="15" hidden="false" customHeight="true" outlineLevel="0" collapsed="false">
      <c r="A342" s="99"/>
      <c r="B342" s="134"/>
      <c r="C342" s="135" t="n">
        <v>304</v>
      </c>
      <c r="D342" s="144" t="str">
        <f aca="false">IF(($H$24*12-C342)&gt;=0,C342,"")</f>
        <v/>
      </c>
      <c r="E342" s="143" t="n">
        <f aca="false">IF(D342&lt;&gt;"",($H$22*$H$26/12)/(1-(1+($H$26/12))^(-$H$24*12)),0)</f>
        <v>0</v>
      </c>
      <c r="F342" s="145" t="str">
        <f aca="false">IF(D342&lt;&gt;"",I341*$H$26/12,"")</f>
        <v/>
      </c>
      <c r="G342" s="145" t="str">
        <f aca="false">IF(D342&lt;&gt;"",E342-F342,"")</f>
        <v/>
      </c>
      <c r="H342" s="145" t="str">
        <f aca="false">IF(D342&lt;&gt;"",G342+H341,"")</f>
        <v/>
      </c>
      <c r="I342" s="145" t="str">
        <f aca="false">IF(D342&lt;&gt;"",$H$22-H342,"")</f>
        <v/>
      </c>
      <c r="J342" s="138"/>
      <c r="K342" s="139"/>
      <c r="L342" s="135" t="n">
        <v>304</v>
      </c>
      <c r="M342" s="144" t="str">
        <f aca="false">IF(($Q$24*12-L342)&gt;=0,L342,"")</f>
        <v/>
      </c>
      <c r="N342" s="143" t="n">
        <f aca="false">IF(M342&lt;&gt;"",($Q$22*$Q$26/12)/(1-(1+($Q$26/12))^(-$Q$24*12)),0)</f>
        <v>0</v>
      </c>
      <c r="O342" s="145" t="str">
        <f aca="false">IF(M342&lt;&gt;"",R341*$Q$26/12,"")</f>
        <v/>
      </c>
      <c r="P342" s="145" t="str">
        <f aca="false">IF(M342&lt;&gt;"",N342-O342,"")</f>
        <v/>
      </c>
      <c r="Q342" s="145" t="str">
        <f aca="false">IF(M342&lt;&gt;"",P342+Q341,"")</f>
        <v/>
      </c>
      <c r="R342" s="145" t="str">
        <f aca="false">IF(M342&lt;&gt;"",$Q$22-Q342,"")</f>
        <v/>
      </c>
    </row>
    <row r="343" customFormat="false" ht="15" hidden="false" customHeight="true" outlineLevel="0" collapsed="false">
      <c r="A343" s="99"/>
      <c r="B343" s="134"/>
      <c r="C343" s="135" t="n">
        <v>305</v>
      </c>
      <c r="D343" s="144" t="str">
        <f aca="false">IF(($H$24*12-C343)&gt;=0,C343,"")</f>
        <v/>
      </c>
      <c r="E343" s="143" t="n">
        <f aca="false">IF(D343&lt;&gt;"",($H$22*$H$26/12)/(1-(1+($H$26/12))^(-$H$24*12)),0)</f>
        <v>0</v>
      </c>
      <c r="F343" s="145" t="str">
        <f aca="false">IF(D343&lt;&gt;"",I342*$H$26/12,"")</f>
        <v/>
      </c>
      <c r="G343" s="145" t="str">
        <f aca="false">IF(D343&lt;&gt;"",E343-F343,"")</f>
        <v/>
      </c>
      <c r="H343" s="145" t="str">
        <f aca="false">IF(D343&lt;&gt;"",G343+H342,"")</f>
        <v/>
      </c>
      <c r="I343" s="145" t="str">
        <f aca="false">IF(D343&lt;&gt;"",$H$22-H343,"")</f>
        <v/>
      </c>
      <c r="J343" s="138"/>
      <c r="K343" s="139"/>
      <c r="L343" s="135" t="n">
        <v>305</v>
      </c>
      <c r="M343" s="144" t="str">
        <f aca="false">IF(($Q$24*12-L343)&gt;=0,L343,"")</f>
        <v/>
      </c>
      <c r="N343" s="143" t="n">
        <f aca="false">IF(M343&lt;&gt;"",($Q$22*$Q$26/12)/(1-(1+($Q$26/12))^(-$Q$24*12)),0)</f>
        <v>0</v>
      </c>
      <c r="O343" s="145" t="str">
        <f aca="false">IF(M343&lt;&gt;"",R342*$Q$26/12,"")</f>
        <v/>
      </c>
      <c r="P343" s="145" t="str">
        <f aca="false">IF(M343&lt;&gt;"",N343-O343,"")</f>
        <v/>
      </c>
      <c r="Q343" s="145" t="str">
        <f aca="false">IF(M343&lt;&gt;"",P343+Q342,"")</f>
        <v/>
      </c>
      <c r="R343" s="145" t="str">
        <f aca="false">IF(M343&lt;&gt;"",$Q$22-Q343,"")</f>
        <v/>
      </c>
    </row>
    <row r="344" customFormat="false" ht="15" hidden="false" customHeight="true" outlineLevel="0" collapsed="false">
      <c r="A344" s="99"/>
      <c r="B344" s="134"/>
      <c r="C344" s="135" t="n">
        <v>306</v>
      </c>
      <c r="D344" s="144" t="str">
        <f aca="false">IF(($H$24*12-C344)&gt;=0,C344,"")</f>
        <v/>
      </c>
      <c r="E344" s="143" t="n">
        <f aca="false">IF(D344&lt;&gt;"",($H$22*$H$26/12)/(1-(1+($H$26/12))^(-$H$24*12)),0)</f>
        <v>0</v>
      </c>
      <c r="F344" s="145" t="str">
        <f aca="false">IF(D344&lt;&gt;"",I343*$H$26/12,"")</f>
        <v/>
      </c>
      <c r="G344" s="145" t="str">
        <f aca="false">IF(D344&lt;&gt;"",E344-F344,"")</f>
        <v/>
      </c>
      <c r="H344" s="145" t="str">
        <f aca="false">IF(D344&lt;&gt;"",G344+H343,"")</f>
        <v/>
      </c>
      <c r="I344" s="145" t="str">
        <f aca="false">IF(D344&lt;&gt;"",$H$22-H344,"")</f>
        <v/>
      </c>
      <c r="J344" s="138"/>
      <c r="K344" s="139"/>
      <c r="L344" s="135" t="n">
        <v>306</v>
      </c>
      <c r="M344" s="144" t="str">
        <f aca="false">IF(($Q$24*12-L344)&gt;=0,L344,"")</f>
        <v/>
      </c>
      <c r="N344" s="143" t="n">
        <f aca="false">IF(M344&lt;&gt;"",($Q$22*$Q$26/12)/(1-(1+($Q$26/12))^(-$Q$24*12)),0)</f>
        <v>0</v>
      </c>
      <c r="O344" s="145" t="str">
        <f aca="false">IF(M344&lt;&gt;"",R343*$Q$26/12,"")</f>
        <v/>
      </c>
      <c r="P344" s="145" t="str">
        <f aca="false">IF(M344&lt;&gt;"",N344-O344,"")</f>
        <v/>
      </c>
      <c r="Q344" s="145" t="str">
        <f aca="false">IF(M344&lt;&gt;"",P344+Q343,"")</f>
        <v/>
      </c>
      <c r="R344" s="145" t="str">
        <f aca="false">IF(M344&lt;&gt;"",$Q$22-Q344,"")</f>
        <v/>
      </c>
    </row>
    <row r="345" customFormat="false" ht="15" hidden="false" customHeight="true" outlineLevel="0" collapsed="false">
      <c r="A345" s="99"/>
      <c r="B345" s="134"/>
      <c r="C345" s="135" t="n">
        <v>307</v>
      </c>
      <c r="D345" s="144" t="str">
        <f aca="false">IF(($H$24*12-C345)&gt;=0,C345,"")</f>
        <v/>
      </c>
      <c r="E345" s="143" t="n">
        <f aca="false">IF(D345&lt;&gt;"",($H$22*$H$26/12)/(1-(1+($H$26/12))^(-$H$24*12)),0)</f>
        <v>0</v>
      </c>
      <c r="F345" s="145" t="str">
        <f aca="false">IF(D345&lt;&gt;"",I344*$H$26/12,"")</f>
        <v/>
      </c>
      <c r="G345" s="145" t="str">
        <f aca="false">IF(D345&lt;&gt;"",E345-F345,"")</f>
        <v/>
      </c>
      <c r="H345" s="145" t="str">
        <f aca="false">IF(D345&lt;&gt;"",G345+H344,"")</f>
        <v/>
      </c>
      <c r="I345" s="145" t="str">
        <f aca="false">IF(D345&lt;&gt;"",$H$22-H345,"")</f>
        <v/>
      </c>
      <c r="J345" s="138"/>
      <c r="K345" s="139"/>
      <c r="L345" s="135" t="n">
        <v>307</v>
      </c>
      <c r="M345" s="144" t="str">
        <f aca="false">IF(($Q$24*12-L345)&gt;=0,L345,"")</f>
        <v/>
      </c>
      <c r="N345" s="143" t="n">
        <f aca="false">IF(M345&lt;&gt;"",($Q$22*$Q$26/12)/(1-(1+($Q$26/12))^(-$Q$24*12)),0)</f>
        <v>0</v>
      </c>
      <c r="O345" s="145" t="str">
        <f aca="false">IF(M345&lt;&gt;"",R344*$Q$26/12,"")</f>
        <v/>
      </c>
      <c r="P345" s="145" t="str">
        <f aca="false">IF(M345&lt;&gt;"",N345-O345,"")</f>
        <v/>
      </c>
      <c r="Q345" s="145" t="str">
        <f aca="false">IF(M345&lt;&gt;"",P345+Q344,"")</f>
        <v/>
      </c>
      <c r="R345" s="145" t="str">
        <f aca="false">IF(M345&lt;&gt;"",$Q$22-Q345,"")</f>
        <v/>
      </c>
    </row>
    <row r="346" customFormat="false" ht="15" hidden="false" customHeight="true" outlineLevel="0" collapsed="false">
      <c r="A346" s="99"/>
      <c r="B346" s="134"/>
      <c r="C346" s="135" t="n">
        <v>308</v>
      </c>
      <c r="D346" s="144" t="str">
        <f aca="false">IF(($H$24*12-C346)&gt;=0,C346,"")</f>
        <v/>
      </c>
      <c r="E346" s="143" t="n">
        <f aca="false">IF(D346&lt;&gt;"",($H$22*$H$26/12)/(1-(1+($H$26/12))^(-$H$24*12)),0)</f>
        <v>0</v>
      </c>
      <c r="F346" s="145" t="str">
        <f aca="false">IF(D346&lt;&gt;"",I345*$H$26/12,"")</f>
        <v/>
      </c>
      <c r="G346" s="145" t="str">
        <f aca="false">IF(D346&lt;&gt;"",E346-F346,"")</f>
        <v/>
      </c>
      <c r="H346" s="145" t="str">
        <f aca="false">IF(D346&lt;&gt;"",G346+H345,"")</f>
        <v/>
      </c>
      <c r="I346" s="145" t="str">
        <f aca="false">IF(D346&lt;&gt;"",$H$22-H346,"")</f>
        <v/>
      </c>
      <c r="J346" s="138"/>
      <c r="K346" s="139"/>
      <c r="L346" s="135" t="n">
        <v>308</v>
      </c>
      <c r="M346" s="144" t="str">
        <f aca="false">IF(($Q$24*12-L346)&gt;=0,L346,"")</f>
        <v/>
      </c>
      <c r="N346" s="143" t="n">
        <f aca="false">IF(M346&lt;&gt;"",($Q$22*$Q$26/12)/(1-(1+($Q$26/12))^(-$Q$24*12)),0)</f>
        <v>0</v>
      </c>
      <c r="O346" s="145" t="str">
        <f aca="false">IF(M346&lt;&gt;"",R345*$Q$26/12,"")</f>
        <v/>
      </c>
      <c r="P346" s="145" t="str">
        <f aca="false">IF(M346&lt;&gt;"",N346-O346,"")</f>
        <v/>
      </c>
      <c r="Q346" s="145" t="str">
        <f aca="false">IF(M346&lt;&gt;"",P346+Q345,"")</f>
        <v/>
      </c>
      <c r="R346" s="145" t="str">
        <f aca="false">IF(M346&lt;&gt;"",$Q$22-Q346,"")</f>
        <v/>
      </c>
    </row>
    <row r="347" customFormat="false" ht="15" hidden="false" customHeight="true" outlineLevel="0" collapsed="false">
      <c r="A347" s="99"/>
      <c r="B347" s="134"/>
      <c r="C347" s="135" t="n">
        <v>309</v>
      </c>
      <c r="D347" s="144" t="str">
        <f aca="false">IF(($H$24*12-C347)&gt;=0,C347,"")</f>
        <v/>
      </c>
      <c r="E347" s="143" t="n">
        <f aca="false">IF(D347&lt;&gt;"",($H$22*$H$26/12)/(1-(1+($H$26/12))^(-$H$24*12)),0)</f>
        <v>0</v>
      </c>
      <c r="F347" s="145" t="str">
        <f aca="false">IF(D347&lt;&gt;"",I346*$H$26/12,"")</f>
        <v/>
      </c>
      <c r="G347" s="145" t="str">
        <f aca="false">IF(D347&lt;&gt;"",E347-F347,"")</f>
        <v/>
      </c>
      <c r="H347" s="145" t="str">
        <f aca="false">IF(D347&lt;&gt;"",G347+H346,"")</f>
        <v/>
      </c>
      <c r="I347" s="145" t="str">
        <f aca="false">IF(D347&lt;&gt;"",$H$22-H347,"")</f>
        <v/>
      </c>
      <c r="J347" s="138"/>
      <c r="K347" s="139"/>
      <c r="L347" s="135" t="n">
        <v>309</v>
      </c>
      <c r="M347" s="144" t="str">
        <f aca="false">IF(($Q$24*12-L347)&gt;=0,L347,"")</f>
        <v/>
      </c>
      <c r="N347" s="143" t="n">
        <f aca="false">IF(M347&lt;&gt;"",($Q$22*$Q$26/12)/(1-(1+($Q$26/12))^(-$Q$24*12)),0)</f>
        <v>0</v>
      </c>
      <c r="O347" s="145" t="str">
        <f aca="false">IF(M347&lt;&gt;"",R346*$Q$26/12,"")</f>
        <v/>
      </c>
      <c r="P347" s="145" t="str">
        <f aca="false">IF(M347&lt;&gt;"",N347-O347,"")</f>
        <v/>
      </c>
      <c r="Q347" s="145" t="str">
        <f aca="false">IF(M347&lt;&gt;"",P347+Q346,"")</f>
        <v/>
      </c>
      <c r="R347" s="145" t="str">
        <f aca="false">IF(M347&lt;&gt;"",$Q$22-Q347,"")</f>
        <v/>
      </c>
    </row>
    <row r="348" customFormat="false" ht="15" hidden="false" customHeight="true" outlineLevel="0" collapsed="false">
      <c r="A348" s="99"/>
      <c r="B348" s="134"/>
      <c r="C348" s="135" t="n">
        <v>310</v>
      </c>
      <c r="D348" s="144" t="str">
        <f aca="false">IF(($H$24*12-C348)&gt;=0,C348,"")</f>
        <v/>
      </c>
      <c r="E348" s="143" t="n">
        <f aca="false">IF(D348&lt;&gt;"",($H$22*$H$26/12)/(1-(1+($H$26/12))^(-$H$24*12)),0)</f>
        <v>0</v>
      </c>
      <c r="F348" s="145" t="str">
        <f aca="false">IF(D348&lt;&gt;"",I347*$H$26/12,"")</f>
        <v/>
      </c>
      <c r="G348" s="145" t="str">
        <f aca="false">IF(D348&lt;&gt;"",E348-F348,"")</f>
        <v/>
      </c>
      <c r="H348" s="145" t="str">
        <f aca="false">IF(D348&lt;&gt;"",G348+H347,"")</f>
        <v/>
      </c>
      <c r="I348" s="145" t="str">
        <f aca="false">IF(D348&lt;&gt;"",$H$22-H348,"")</f>
        <v/>
      </c>
      <c r="J348" s="138"/>
      <c r="K348" s="139"/>
      <c r="L348" s="135" t="n">
        <v>310</v>
      </c>
      <c r="M348" s="144" t="str">
        <f aca="false">IF(($Q$24*12-L348)&gt;=0,L348,"")</f>
        <v/>
      </c>
      <c r="N348" s="143" t="n">
        <f aca="false">IF(M348&lt;&gt;"",($Q$22*$Q$26/12)/(1-(1+($Q$26/12))^(-$Q$24*12)),0)</f>
        <v>0</v>
      </c>
      <c r="O348" s="145" t="str">
        <f aca="false">IF(M348&lt;&gt;"",R347*$Q$26/12,"")</f>
        <v/>
      </c>
      <c r="P348" s="145" t="str">
        <f aca="false">IF(M348&lt;&gt;"",N348-O348,"")</f>
        <v/>
      </c>
      <c r="Q348" s="145" t="str">
        <f aca="false">IF(M348&lt;&gt;"",P348+Q347,"")</f>
        <v/>
      </c>
      <c r="R348" s="145" t="str">
        <f aca="false">IF(M348&lt;&gt;"",$Q$22-Q348,"")</f>
        <v/>
      </c>
    </row>
    <row r="349" customFormat="false" ht="15" hidden="false" customHeight="true" outlineLevel="0" collapsed="false">
      <c r="A349" s="99"/>
      <c r="B349" s="134"/>
      <c r="C349" s="135" t="n">
        <v>311</v>
      </c>
      <c r="D349" s="144" t="str">
        <f aca="false">IF(($H$24*12-C349)&gt;=0,C349,"")</f>
        <v/>
      </c>
      <c r="E349" s="143" t="n">
        <f aca="false">IF(D349&lt;&gt;"",($H$22*$H$26/12)/(1-(1+($H$26/12))^(-$H$24*12)),0)</f>
        <v>0</v>
      </c>
      <c r="F349" s="145" t="str">
        <f aca="false">IF(D349&lt;&gt;"",I348*$H$26/12,"")</f>
        <v/>
      </c>
      <c r="G349" s="145" t="str">
        <f aca="false">IF(D349&lt;&gt;"",E349-F349,"")</f>
        <v/>
      </c>
      <c r="H349" s="145" t="str">
        <f aca="false">IF(D349&lt;&gt;"",G349+H348,"")</f>
        <v/>
      </c>
      <c r="I349" s="145" t="str">
        <f aca="false">IF(D349&lt;&gt;"",$H$22-H349,"")</f>
        <v/>
      </c>
      <c r="J349" s="138"/>
      <c r="K349" s="139"/>
      <c r="L349" s="135" t="n">
        <v>311</v>
      </c>
      <c r="M349" s="144" t="str">
        <f aca="false">IF(($Q$24*12-L349)&gt;=0,L349,"")</f>
        <v/>
      </c>
      <c r="N349" s="143" t="n">
        <f aca="false">IF(M349&lt;&gt;"",($Q$22*$Q$26/12)/(1-(1+($Q$26/12))^(-$Q$24*12)),0)</f>
        <v>0</v>
      </c>
      <c r="O349" s="145" t="str">
        <f aca="false">IF(M349&lt;&gt;"",R348*$Q$26/12,"")</f>
        <v/>
      </c>
      <c r="P349" s="145" t="str">
        <f aca="false">IF(M349&lt;&gt;"",N349-O349,"")</f>
        <v/>
      </c>
      <c r="Q349" s="145" t="str">
        <f aca="false">IF(M349&lt;&gt;"",P349+Q348,"")</f>
        <v/>
      </c>
      <c r="R349" s="145" t="str">
        <f aca="false">IF(M349&lt;&gt;"",$Q$22-Q349,"")</f>
        <v/>
      </c>
    </row>
    <row r="350" customFormat="false" ht="15" hidden="false" customHeight="true" outlineLevel="0" collapsed="false">
      <c r="A350" s="99"/>
      <c r="B350" s="134"/>
      <c r="C350" s="135" t="n">
        <v>312</v>
      </c>
      <c r="D350" s="144" t="str">
        <f aca="false">IF(($H$24*12-C350)&gt;=0,C350,"")</f>
        <v/>
      </c>
      <c r="E350" s="143" t="n">
        <f aca="false">IF(D350&lt;&gt;"",($H$22*$H$26/12)/(1-(1+($H$26/12))^(-$H$24*12)),0)</f>
        <v>0</v>
      </c>
      <c r="F350" s="145" t="str">
        <f aca="false">IF(D350&lt;&gt;"",I349*$H$26/12,"")</f>
        <v/>
      </c>
      <c r="G350" s="145" t="str">
        <f aca="false">IF(D350&lt;&gt;"",E350-F350,"")</f>
        <v/>
      </c>
      <c r="H350" s="145" t="str">
        <f aca="false">IF(D350&lt;&gt;"",G350+H349,"")</f>
        <v/>
      </c>
      <c r="I350" s="145" t="str">
        <f aca="false">IF(D350&lt;&gt;"",$H$22-H350,"")</f>
        <v/>
      </c>
      <c r="J350" s="138"/>
      <c r="K350" s="139"/>
      <c r="L350" s="135" t="n">
        <v>312</v>
      </c>
      <c r="M350" s="144" t="str">
        <f aca="false">IF(($Q$24*12-L350)&gt;=0,L350,"")</f>
        <v/>
      </c>
      <c r="N350" s="143" t="n">
        <f aca="false">IF(M350&lt;&gt;"",($Q$22*$Q$26/12)/(1-(1+($Q$26/12))^(-$Q$24*12)),0)</f>
        <v>0</v>
      </c>
      <c r="O350" s="145" t="str">
        <f aca="false">IF(M350&lt;&gt;"",R349*$Q$26/12,"")</f>
        <v/>
      </c>
      <c r="P350" s="145" t="str">
        <f aca="false">IF(M350&lt;&gt;"",N350-O350,"")</f>
        <v/>
      </c>
      <c r="Q350" s="145" t="str">
        <f aca="false">IF(M350&lt;&gt;"",P350+Q349,"")</f>
        <v/>
      </c>
      <c r="R350" s="145" t="str">
        <f aca="false">IF(M350&lt;&gt;"",$Q$22-Q350,"")</f>
        <v/>
      </c>
    </row>
    <row r="351" customFormat="false" ht="15" hidden="false" customHeight="true" outlineLevel="0" collapsed="false">
      <c r="A351" s="99"/>
      <c r="B351" s="134"/>
      <c r="C351" s="135" t="n">
        <v>313</v>
      </c>
      <c r="D351" s="144" t="str">
        <f aca="false">IF(($H$24*12-C351)&gt;=0,C351,"")</f>
        <v/>
      </c>
      <c r="E351" s="143" t="n">
        <f aca="false">IF(D351&lt;&gt;"",($H$22*$H$26/12)/(1-(1+($H$26/12))^(-$H$24*12)),0)</f>
        <v>0</v>
      </c>
      <c r="F351" s="145" t="str">
        <f aca="false">IF(D351&lt;&gt;"",I350*$H$26/12,"")</f>
        <v/>
      </c>
      <c r="G351" s="145" t="str">
        <f aca="false">IF(D351&lt;&gt;"",E351-F351,"")</f>
        <v/>
      </c>
      <c r="H351" s="145" t="str">
        <f aca="false">IF(D351&lt;&gt;"",G351+H350,"")</f>
        <v/>
      </c>
      <c r="I351" s="145" t="str">
        <f aca="false">IF(D351&lt;&gt;"",$H$22-H351,"")</f>
        <v/>
      </c>
      <c r="J351" s="138"/>
      <c r="K351" s="139"/>
      <c r="L351" s="135" t="n">
        <v>313</v>
      </c>
      <c r="M351" s="144" t="str">
        <f aca="false">IF(($Q$24*12-L351)&gt;=0,L351,"")</f>
        <v/>
      </c>
      <c r="N351" s="143" t="n">
        <f aca="false">IF(M351&lt;&gt;"",($Q$22*$Q$26/12)/(1-(1+($Q$26/12))^(-$Q$24*12)),0)</f>
        <v>0</v>
      </c>
      <c r="O351" s="145" t="str">
        <f aca="false">IF(M351&lt;&gt;"",R350*$Q$26/12,"")</f>
        <v/>
      </c>
      <c r="P351" s="145" t="str">
        <f aca="false">IF(M351&lt;&gt;"",N351-O351,"")</f>
        <v/>
      </c>
      <c r="Q351" s="145" t="str">
        <f aca="false">IF(M351&lt;&gt;"",P351+Q350,"")</f>
        <v/>
      </c>
      <c r="R351" s="145" t="str">
        <f aca="false">IF(M351&lt;&gt;"",$Q$22-Q351,"")</f>
        <v/>
      </c>
    </row>
    <row r="352" customFormat="false" ht="15" hidden="false" customHeight="true" outlineLevel="0" collapsed="false">
      <c r="A352" s="99"/>
      <c r="B352" s="134"/>
      <c r="C352" s="135" t="n">
        <v>314</v>
      </c>
      <c r="D352" s="144" t="str">
        <f aca="false">IF(($H$24*12-C352)&gt;=0,C352,"")</f>
        <v/>
      </c>
      <c r="E352" s="143" t="n">
        <f aca="false">IF(D352&lt;&gt;"",($H$22*$H$26/12)/(1-(1+($H$26/12))^(-$H$24*12)),0)</f>
        <v>0</v>
      </c>
      <c r="F352" s="145" t="str">
        <f aca="false">IF(D352&lt;&gt;"",I351*$H$26/12,"")</f>
        <v/>
      </c>
      <c r="G352" s="145" t="str">
        <f aca="false">IF(D352&lt;&gt;"",E352-F352,"")</f>
        <v/>
      </c>
      <c r="H352" s="145" t="str">
        <f aca="false">IF(D352&lt;&gt;"",G352+H351,"")</f>
        <v/>
      </c>
      <c r="I352" s="145" t="str">
        <f aca="false">IF(D352&lt;&gt;"",$H$22-H352,"")</f>
        <v/>
      </c>
      <c r="J352" s="138"/>
      <c r="K352" s="139"/>
      <c r="L352" s="135" t="n">
        <v>314</v>
      </c>
      <c r="M352" s="144" t="str">
        <f aca="false">IF(($Q$24*12-L352)&gt;=0,L352,"")</f>
        <v/>
      </c>
      <c r="N352" s="143" t="n">
        <f aca="false">IF(M352&lt;&gt;"",($Q$22*$Q$26/12)/(1-(1+($Q$26/12))^(-$Q$24*12)),0)</f>
        <v>0</v>
      </c>
      <c r="O352" s="145" t="str">
        <f aca="false">IF(M352&lt;&gt;"",R351*$Q$26/12,"")</f>
        <v/>
      </c>
      <c r="P352" s="145" t="str">
        <f aca="false">IF(M352&lt;&gt;"",N352-O352,"")</f>
        <v/>
      </c>
      <c r="Q352" s="145" t="str">
        <f aca="false">IF(M352&lt;&gt;"",P352+Q351,"")</f>
        <v/>
      </c>
      <c r="R352" s="145" t="str">
        <f aca="false">IF(M352&lt;&gt;"",$Q$22-Q352,"")</f>
        <v/>
      </c>
    </row>
    <row r="353" customFormat="false" ht="15" hidden="false" customHeight="true" outlineLevel="0" collapsed="false">
      <c r="A353" s="99"/>
      <c r="B353" s="134"/>
      <c r="C353" s="135" t="n">
        <v>315</v>
      </c>
      <c r="D353" s="144" t="str">
        <f aca="false">IF(($H$24*12-C353)&gt;=0,C353,"")</f>
        <v/>
      </c>
      <c r="E353" s="143" t="n">
        <f aca="false">IF(D353&lt;&gt;"",($H$22*$H$26/12)/(1-(1+($H$26/12))^(-$H$24*12)),0)</f>
        <v>0</v>
      </c>
      <c r="F353" s="145" t="str">
        <f aca="false">IF(D353&lt;&gt;"",I352*$H$26/12,"")</f>
        <v/>
      </c>
      <c r="G353" s="145" t="str">
        <f aca="false">IF(D353&lt;&gt;"",E353-F353,"")</f>
        <v/>
      </c>
      <c r="H353" s="145" t="str">
        <f aca="false">IF(D353&lt;&gt;"",G353+H352,"")</f>
        <v/>
      </c>
      <c r="I353" s="145" t="str">
        <f aca="false">IF(D353&lt;&gt;"",$H$22-H353,"")</f>
        <v/>
      </c>
      <c r="J353" s="138"/>
      <c r="K353" s="139"/>
      <c r="L353" s="135" t="n">
        <v>315</v>
      </c>
      <c r="M353" s="144" t="str">
        <f aca="false">IF(($Q$24*12-L353)&gt;=0,L353,"")</f>
        <v/>
      </c>
      <c r="N353" s="143" t="n">
        <f aca="false">IF(M353&lt;&gt;"",($Q$22*$Q$26/12)/(1-(1+($Q$26/12))^(-$Q$24*12)),0)</f>
        <v>0</v>
      </c>
      <c r="O353" s="145" t="str">
        <f aca="false">IF(M353&lt;&gt;"",R352*$Q$26/12,"")</f>
        <v/>
      </c>
      <c r="P353" s="145" t="str">
        <f aca="false">IF(M353&lt;&gt;"",N353-O353,"")</f>
        <v/>
      </c>
      <c r="Q353" s="145" t="str">
        <f aca="false">IF(M353&lt;&gt;"",P353+Q352,"")</f>
        <v/>
      </c>
      <c r="R353" s="145" t="str">
        <f aca="false">IF(M353&lt;&gt;"",$Q$22-Q353,"")</f>
        <v/>
      </c>
    </row>
    <row r="354" customFormat="false" ht="15" hidden="false" customHeight="true" outlineLevel="0" collapsed="false">
      <c r="A354" s="99"/>
      <c r="B354" s="134"/>
      <c r="C354" s="135" t="n">
        <v>316</v>
      </c>
      <c r="D354" s="144" t="str">
        <f aca="false">IF(($H$24*12-C354)&gt;=0,C354,"")</f>
        <v/>
      </c>
      <c r="E354" s="143" t="n">
        <f aca="false">IF(D354&lt;&gt;"",($H$22*$H$26/12)/(1-(1+($H$26/12))^(-$H$24*12)),0)</f>
        <v>0</v>
      </c>
      <c r="F354" s="145" t="str">
        <f aca="false">IF(D354&lt;&gt;"",I353*$H$26/12,"")</f>
        <v/>
      </c>
      <c r="G354" s="145" t="str">
        <f aca="false">IF(D354&lt;&gt;"",E354-F354,"")</f>
        <v/>
      </c>
      <c r="H354" s="145" t="str">
        <f aca="false">IF(D354&lt;&gt;"",G354+H353,"")</f>
        <v/>
      </c>
      <c r="I354" s="145" t="str">
        <f aca="false">IF(D354&lt;&gt;"",$H$22-H354,"")</f>
        <v/>
      </c>
      <c r="J354" s="138"/>
      <c r="K354" s="139"/>
      <c r="L354" s="135" t="n">
        <v>316</v>
      </c>
      <c r="M354" s="144" t="str">
        <f aca="false">IF(($Q$24*12-L354)&gt;=0,L354,"")</f>
        <v/>
      </c>
      <c r="N354" s="143" t="n">
        <f aca="false">IF(M354&lt;&gt;"",($Q$22*$Q$26/12)/(1-(1+($Q$26/12))^(-$Q$24*12)),0)</f>
        <v>0</v>
      </c>
      <c r="O354" s="145" t="str">
        <f aca="false">IF(M354&lt;&gt;"",R353*$Q$26/12,"")</f>
        <v/>
      </c>
      <c r="P354" s="145" t="str">
        <f aca="false">IF(M354&lt;&gt;"",N354-O354,"")</f>
        <v/>
      </c>
      <c r="Q354" s="145" t="str">
        <f aca="false">IF(M354&lt;&gt;"",P354+Q353,"")</f>
        <v/>
      </c>
      <c r="R354" s="145" t="str">
        <f aca="false">IF(M354&lt;&gt;"",$Q$22-Q354,"")</f>
        <v/>
      </c>
    </row>
    <row r="355" customFormat="false" ht="15" hidden="false" customHeight="true" outlineLevel="0" collapsed="false">
      <c r="A355" s="99"/>
      <c r="B355" s="134"/>
      <c r="C355" s="135" t="n">
        <v>317</v>
      </c>
      <c r="D355" s="144" t="str">
        <f aca="false">IF(($H$24*12-C355)&gt;=0,C355,"")</f>
        <v/>
      </c>
      <c r="E355" s="143" t="n">
        <f aca="false">IF(D355&lt;&gt;"",($H$22*$H$26/12)/(1-(1+($H$26/12))^(-$H$24*12)),0)</f>
        <v>0</v>
      </c>
      <c r="F355" s="145" t="str">
        <f aca="false">IF(D355&lt;&gt;"",I354*$H$26/12,"")</f>
        <v/>
      </c>
      <c r="G355" s="145" t="str">
        <f aca="false">IF(D355&lt;&gt;"",E355-F355,"")</f>
        <v/>
      </c>
      <c r="H355" s="145" t="str">
        <f aca="false">IF(D355&lt;&gt;"",G355+H354,"")</f>
        <v/>
      </c>
      <c r="I355" s="145" t="str">
        <f aca="false">IF(D355&lt;&gt;"",$H$22-H355,"")</f>
        <v/>
      </c>
      <c r="J355" s="138"/>
      <c r="K355" s="139"/>
      <c r="L355" s="135" t="n">
        <v>317</v>
      </c>
      <c r="M355" s="144" t="str">
        <f aca="false">IF(($Q$24*12-L355)&gt;=0,L355,"")</f>
        <v/>
      </c>
      <c r="N355" s="143" t="n">
        <f aca="false">IF(M355&lt;&gt;"",($Q$22*$Q$26/12)/(1-(1+($Q$26/12))^(-$Q$24*12)),0)</f>
        <v>0</v>
      </c>
      <c r="O355" s="145" t="str">
        <f aca="false">IF(M355&lt;&gt;"",R354*$Q$26/12,"")</f>
        <v/>
      </c>
      <c r="P355" s="145" t="str">
        <f aca="false">IF(M355&lt;&gt;"",N355-O355,"")</f>
        <v/>
      </c>
      <c r="Q355" s="145" t="str">
        <f aca="false">IF(M355&lt;&gt;"",P355+Q354,"")</f>
        <v/>
      </c>
      <c r="R355" s="145" t="str">
        <f aca="false">IF(M355&lt;&gt;"",$Q$22-Q355,"")</f>
        <v/>
      </c>
    </row>
    <row r="356" customFormat="false" ht="15" hidden="false" customHeight="true" outlineLevel="0" collapsed="false">
      <c r="A356" s="99"/>
      <c r="B356" s="134"/>
      <c r="C356" s="135" t="n">
        <v>318</v>
      </c>
      <c r="D356" s="144" t="str">
        <f aca="false">IF(($H$24*12-C356)&gt;=0,C356,"")</f>
        <v/>
      </c>
      <c r="E356" s="143" t="n">
        <f aca="false">IF(D356&lt;&gt;"",($H$22*$H$26/12)/(1-(1+($H$26/12))^(-$H$24*12)),0)</f>
        <v>0</v>
      </c>
      <c r="F356" s="145" t="str">
        <f aca="false">IF(D356&lt;&gt;"",I355*$H$26/12,"")</f>
        <v/>
      </c>
      <c r="G356" s="145" t="str">
        <f aca="false">IF(D356&lt;&gt;"",E356-F356,"")</f>
        <v/>
      </c>
      <c r="H356" s="145" t="str">
        <f aca="false">IF(D356&lt;&gt;"",G356+H355,"")</f>
        <v/>
      </c>
      <c r="I356" s="145" t="str">
        <f aca="false">IF(D356&lt;&gt;"",$H$22-H356,"")</f>
        <v/>
      </c>
      <c r="J356" s="138"/>
      <c r="K356" s="139"/>
      <c r="L356" s="135" t="n">
        <v>318</v>
      </c>
      <c r="M356" s="144" t="str">
        <f aca="false">IF(($Q$24*12-L356)&gt;=0,L356,"")</f>
        <v/>
      </c>
      <c r="N356" s="143" t="n">
        <f aca="false">IF(M356&lt;&gt;"",($Q$22*$Q$26/12)/(1-(1+($Q$26/12))^(-$Q$24*12)),0)</f>
        <v>0</v>
      </c>
      <c r="O356" s="145" t="str">
        <f aca="false">IF(M356&lt;&gt;"",R355*$Q$26/12,"")</f>
        <v/>
      </c>
      <c r="P356" s="145" t="str">
        <f aca="false">IF(M356&lt;&gt;"",N356-O356,"")</f>
        <v/>
      </c>
      <c r="Q356" s="145" t="str">
        <f aca="false">IF(M356&lt;&gt;"",P356+Q355,"")</f>
        <v/>
      </c>
      <c r="R356" s="145" t="str">
        <f aca="false">IF(M356&lt;&gt;"",$Q$22-Q356,"")</f>
        <v/>
      </c>
    </row>
    <row r="357" customFormat="false" ht="15" hidden="false" customHeight="true" outlineLevel="0" collapsed="false">
      <c r="A357" s="99"/>
      <c r="B357" s="134"/>
      <c r="C357" s="135" t="n">
        <v>319</v>
      </c>
      <c r="D357" s="144" t="str">
        <f aca="false">IF(($H$24*12-C357)&gt;=0,C357,"")</f>
        <v/>
      </c>
      <c r="E357" s="143" t="n">
        <f aca="false">IF(D357&lt;&gt;"",($H$22*$H$26/12)/(1-(1+($H$26/12))^(-$H$24*12)),0)</f>
        <v>0</v>
      </c>
      <c r="F357" s="145" t="str">
        <f aca="false">IF(D357&lt;&gt;"",I356*$H$26/12,"")</f>
        <v/>
      </c>
      <c r="G357" s="145" t="str">
        <f aca="false">IF(D357&lt;&gt;"",E357-F357,"")</f>
        <v/>
      </c>
      <c r="H357" s="145" t="str">
        <f aca="false">IF(D357&lt;&gt;"",G357+H356,"")</f>
        <v/>
      </c>
      <c r="I357" s="145" t="str">
        <f aca="false">IF(D357&lt;&gt;"",$H$22-H357,"")</f>
        <v/>
      </c>
      <c r="J357" s="138"/>
      <c r="K357" s="139"/>
      <c r="L357" s="135" t="n">
        <v>319</v>
      </c>
      <c r="M357" s="144" t="str">
        <f aca="false">IF(($Q$24*12-L357)&gt;=0,L357,"")</f>
        <v/>
      </c>
      <c r="N357" s="143" t="n">
        <f aca="false">IF(M357&lt;&gt;"",($Q$22*$Q$26/12)/(1-(1+($Q$26/12))^(-$Q$24*12)),0)</f>
        <v>0</v>
      </c>
      <c r="O357" s="145" t="str">
        <f aca="false">IF(M357&lt;&gt;"",R356*$Q$26/12,"")</f>
        <v/>
      </c>
      <c r="P357" s="145" t="str">
        <f aca="false">IF(M357&lt;&gt;"",N357-O357,"")</f>
        <v/>
      </c>
      <c r="Q357" s="145" t="str">
        <f aca="false">IF(M357&lt;&gt;"",P357+Q356,"")</f>
        <v/>
      </c>
      <c r="R357" s="145" t="str">
        <f aca="false">IF(M357&lt;&gt;"",$Q$22-Q357,"")</f>
        <v/>
      </c>
    </row>
    <row r="358" customFormat="false" ht="15" hidden="false" customHeight="true" outlineLevel="0" collapsed="false">
      <c r="A358" s="99"/>
      <c r="B358" s="134"/>
      <c r="C358" s="135" t="n">
        <v>320</v>
      </c>
      <c r="D358" s="144" t="str">
        <f aca="false">IF(($H$24*12-C358)&gt;=0,C358,"")</f>
        <v/>
      </c>
      <c r="E358" s="143" t="n">
        <f aca="false">IF(D358&lt;&gt;"",($H$22*$H$26/12)/(1-(1+($H$26/12))^(-$H$24*12)),0)</f>
        <v>0</v>
      </c>
      <c r="F358" s="145" t="str">
        <f aca="false">IF(D358&lt;&gt;"",I357*$H$26/12,"")</f>
        <v/>
      </c>
      <c r="G358" s="145" t="str">
        <f aca="false">IF(D358&lt;&gt;"",E358-F358,"")</f>
        <v/>
      </c>
      <c r="H358" s="145" t="str">
        <f aca="false">IF(D358&lt;&gt;"",G358+H357,"")</f>
        <v/>
      </c>
      <c r="I358" s="145" t="str">
        <f aca="false">IF(D358&lt;&gt;"",$H$22-H358,"")</f>
        <v/>
      </c>
      <c r="J358" s="138"/>
      <c r="K358" s="139"/>
      <c r="L358" s="135" t="n">
        <v>320</v>
      </c>
      <c r="M358" s="144" t="str">
        <f aca="false">IF(($Q$24*12-L358)&gt;=0,L358,"")</f>
        <v/>
      </c>
      <c r="N358" s="143" t="n">
        <f aca="false">IF(M358&lt;&gt;"",($Q$22*$Q$26/12)/(1-(1+($Q$26/12))^(-$Q$24*12)),0)</f>
        <v>0</v>
      </c>
      <c r="O358" s="145" t="str">
        <f aca="false">IF(M358&lt;&gt;"",R357*$Q$26/12,"")</f>
        <v/>
      </c>
      <c r="P358" s="145" t="str">
        <f aca="false">IF(M358&lt;&gt;"",N358-O358,"")</f>
        <v/>
      </c>
      <c r="Q358" s="145" t="str">
        <f aca="false">IF(M358&lt;&gt;"",P358+Q357,"")</f>
        <v/>
      </c>
      <c r="R358" s="145" t="str">
        <f aca="false">IF(M358&lt;&gt;"",$Q$22-Q358,"")</f>
        <v/>
      </c>
    </row>
    <row r="359" customFormat="false" ht="15" hidden="false" customHeight="true" outlineLevel="0" collapsed="false">
      <c r="A359" s="99"/>
      <c r="B359" s="134"/>
      <c r="C359" s="135" t="n">
        <v>321</v>
      </c>
      <c r="D359" s="144" t="str">
        <f aca="false">IF(($H$24*12-C359)&gt;=0,C359,"")</f>
        <v/>
      </c>
      <c r="E359" s="143" t="n">
        <f aca="false">IF(D359&lt;&gt;"",($H$22*$H$26/12)/(1-(1+($H$26/12))^(-$H$24*12)),0)</f>
        <v>0</v>
      </c>
      <c r="F359" s="145" t="str">
        <f aca="false">IF(D359&lt;&gt;"",I358*$H$26/12,"")</f>
        <v/>
      </c>
      <c r="G359" s="145" t="str">
        <f aca="false">IF(D359&lt;&gt;"",E359-F359,"")</f>
        <v/>
      </c>
      <c r="H359" s="145" t="str">
        <f aca="false">IF(D359&lt;&gt;"",G359+H358,"")</f>
        <v/>
      </c>
      <c r="I359" s="145" t="str">
        <f aca="false">IF(D359&lt;&gt;"",$H$22-H359,"")</f>
        <v/>
      </c>
      <c r="J359" s="138"/>
      <c r="K359" s="139"/>
      <c r="L359" s="135" t="n">
        <v>321</v>
      </c>
      <c r="M359" s="144" t="str">
        <f aca="false">IF(($Q$24*12-L359)&gt;=0,L359,"")</f>
        <v/>
      </c>
      <c r="N359" s="143" t="n">
        <f aca="false">IF(M359&lt;&gt;"",($Q$22*$Q$26/12)/(1-(1+($Q$26/12))^(-$Q$24*12)),0)</f>
        <v>0</v>
      </c>
      <c r="O359" s="145" t="str">
        <f aca="false">IF(M359&lt;&gt;"",R358*$Q$26/12,"")</f>
        <v/>
      </c>
      <c r="P359" s="145" t="str">
        <f aca="false">IF(M359&lt;&gt;"",N359-O359,"")</f>
        <v/>
      </c>
      <c r="Q359" s="145" t="str">
        <f aca="false">IF(M359&lt;&gt;"",P359+Q358,"")</f>
        <v/>
      </c>
      <c r="R359" s="145" t="str">
        <f aca="false">IF(M359&lt;&gt;"",$Q$22-Q359,"")</f>
        <v/>
      </c>
    </row>
    <row r="360" customFormat="false" ht="15" hidden="false" customHeight="true" outlineLevel="0" collapsed="false">
      <c r="A360" s="99"/>
      <c r="B360" s="134"/>
      <c r="C360" s="135" t="n">
        <v>322</v>
      </c>
      <c r="D360" s="144" t="str">
        <f aca="false">IF(($H$24*12-C360)&gt;=0,C360,"")</f>
        <v/>
      </c>
      <c r="E360" s="143" t="n">
        <f aca="false">IF(D360&lt;&gt;"",($H$22*$H$26/12)/(1-(1+($H$26/12))^(-$H$24*12)),0)</f>
        <v>0</v>
      </c>
      <c r="F360" s="145" t="str">
        <f aca="false">IF(D360&lt;&gt;"",I359*$H$26/12,"")</f>
        <v/>
      </c>
      <c r="G360" s="145" t="str">
        <f aca="false">IF(D360&lt;&gt;"",E360-F360,"")</f>
        <v/>
      </c>
      <c r="H360" s="145" t="str">
        <f aca="false">IF(D360&lt;&gt;"",G360+H359,"")</f>
        <v/>
      </c>
      <c r="I360" s="145" t="str">
        <f aca="false">IF(D360&lt;&gt;"",$H$22-H360,"")</f>
        <v/>
      </c>
      <c r="J360" s="138"/>
      <c r="K360" s="139"/>
      <c r="L360" s="135" t="n">
        <v>322</v>
      </c>
      <c r="M360" s="144" t="str">
        <f aca="false">IF(($Q$24*12-L360)&gt;=0,L360,"")</f>
        <v/>
      </c>
      <c r="N360" s="143" t="n">
        <f aca="false">IF(M360&lt;&gt;"",($Q$22*$Q$26/12)/(1-(1+($Q$26/12))^(-$Q$24*12)),0)</f>
        <v>0</v>
      </c>
      <c r="O360" s="145" t="str">
        <f aca="false">IF(M360&lt;&gt;"",R359*$Q$26/12,"")</f>
        <v/>
      </c>
      <c r="P360" s="145" t="str">
        <f aca="false">IF(M360&lt;&gt;"",N360-O360,"")</f>
        <v/>
      </c>
      <c r="Q360" s="145" t="str">
        <f aca="false">IF(M360&lt;&gt;"",P360+Q359,"")</f>
        <v/>
      </c>
      <c r="R360" s="145" t="str">
        <f aca="false">IF(M360&lt;&gt;"",$Q$22-Q360,"")</f>
        <v/>
      </c>
    </row>
    <row r="361" customFormat="false" ht="15" hidden="false" customHeight="true" outlineLevel="0" collapsed="false">
      <c r="A361" s="99"/>
      <c r="B361" s="134"/>
      <c r="C361" s="135" t="n">
        <v>323</v>
      </c>
      <c r="D361" s="144" t="str">
        <f aca="false">IF(($H$24*12-C361)&gt;=0,C361,"")</f>
        <v/>
      </c>
      <c r="E361" s="143" t="n">
        <f aca="false">IF(D361&lt;&gt;"",($H$22*$H$26/12)/(1-(1+($H$26/12))^(-$H$24*12)),0)</f>
        <v>0</v>
      </c>
      <c r="F361" s="145" t="str">
        <f aca="false">IF(D361&lt;&gt;"",I360*$H$26/12,"")</f>
        <v/>
      </c>
      <c r="G361" s="145" t="str">
        <f aca="false">IF(D361&lt;&gt;"",E361-F361,"")</f>
        <v/>
      </c>
      <c r="H361" s="145" t="str">
        <f aca="false">IF(D361&lt;&gt;"",G361+H360,"")</f>
        <v/>
      </c>
      <c r="I361" s="145" t="str">
        <f aca="false">IF(D361&lt;&gt;"",$H$22-H361,"")</f>
        <v/>
      </c>
      <c r="J361" s="138"/>
      <c r="K361" s="139"/>
      <c r="L361" s="135" t="n">
        <v>323</v>
      </c>
      <c r="M361" s="144" t="str">
        <f aca="false">IF(($Q$24*12-L361)&gt;=0,L361,"")</f>
        <v/>
      </c>
      <c r="N361" s="143" t="n">
        <f aca="false">IF(M361&lt;&gt;"",($Q$22*$Q$26/12)/(1-(1+($Q$26/12))^(-$Q$24*12)),0)</f>
        <v>0</v>
      </c>
      <c r="O361" s="145" t="str">
        <f aca="false">IF(M361&lt;&gt;"",R360*$Q$26/12,"")</f>
        <v/>
      </c>
      <c r="P361" s="145" t="str">
        <f aca="false">IF(M361&lt;&gt;"",N361-O361,"")</f>
        <v/>
      </c>
      <c r="Q361" s="145" t="str">
        <f aca="false">IF(M361&lt;&gt;"",P361+Q360,"")</f>
        <v/>
      </c>
      <c r="R361" s="145" t="str">
        <f aca="false">IF(M361&lt;&gt;"",$Q$22-Q361,"")</f>
        <v/>
      </c>
    </row>
    <row r="362" customFormat="false" ht="15" hidden="false" customHeight="true" outlineLevel="0" collapsed="false">
      <c r="A362" s="99"/>
      <c r="B362" s="134"/>
      <c r="C362" s="135" t="n">
        <v>324</v>
      </c>
      <c r="D362" s="144" t="str">
        <f aca="false">IF(($H$24*12-C362)&gt;=0,C362,"")</f>
        <v/>
      </c>
      <c r="E362" s="143" t="n">
        <f aca="false">IF(D362&lt;&gt;"",($H$22*$H$26/12)/(1-(1+($H$26/12))^(-$H$24*12)),0)</f>
        <v>0</v>
      </c>
      <c r="F362" s="145" t="str">
        <f aca="false">IF(D362&lt;&gt;"",I361*$H$26/12,"")</f>
        <v/>
      </c>
      <c r="G362" s="145" t="str">
        <f aca="false">IF(D362&lt;&gt;"",E362-F362,"")</f>
        <v/>
      </c>
      <c r="H362" s="145" t="str">
        <f aca="false">IF(D362&lt;&gt;"",G362+H361,"")</f>
        <v/>
      </c>
      <c r="I362" s="145" t="str">
        <f aca="false">IF(D362&lt;&gt;"",$H$22-H362,"")</f>
        <v/>
      </c>
      <c r="J362" s="138"/>
      <c r="K362" s="139"/>
      <c r="L362" s="135" t="n">
        <v>324</v>
      </c>
      <c r="M362" s="144" t="str">
        <f aca="false">IF(($Q$24*12-L362)&gt;=0,L362,"")</f>
        <v/>
      </c>
      <c r="N362" s="143" t="n">
        <f aca="false">IF(M362&lt;&gt;"",($Q$22*$Q$26/12)/(1-(1+($Q$26/12))^(-$Q$24*12)),0)</f>
        <v>0</v>
      </c>
      <c r="O362" s="145" t="str">
        <f aca="false">IF(M362&lt;&gt;"",R361*$Q$26/12,"")</f>
        <v/>
      </c>
      <c r="P362" s="145" t="str">
        <f aca="false">IF(M362&lt;&gt;"",N362-O362,"")</f>
        <v/>
      </c>
      <c r="Q362" s="145" t="str">
        <f aca="false">IF(M362&lt;&gt;"",P362+Q361,"")</f>
        <v/>
      </c>
      <c r="R362" s="145" t="str">
        <f aca="false">IF(M362&lt;&gt;"",$Q$22-Q362,"")</f>
        <v/>
      </c>
    </row>
    <row r="363" customFormat="false" ht="15" hidden="false" customHeight="true" outlineLevel="0" collapsed="false">
      <c r="A363" s="99"/>
      <c r="B363" s="134"/>
      <c r="C363" s="135" t="n">
        <v>325</v>
      </c>
      <c r="D363" s="144" t="str">
        <f aca="false">IF(($H$24*12-C363)&gt;=0,C363,"")</f>
        <v/>
      </c>
      <c r="E363" s="143" t="n">
        <f aca="false">IF(D363&lt;&gt;"",($H$22*$H$26/12)/(1-(1+($H$26/12))^(-$H$24*12)),0)</f>
        <v>0</v>
      </c>
      <c r="F363" s="145" t="str">
        <f aca="false">IF(D363&lt;&gt;"",I362*$H$26/12,"")</f>
        <v/>
      </c>
      <c r="G363" s="145" t="str">
        <f aca="false">IF(D363&lt;&gt;"",E363-F363,"")</f>
        <v/>
      </c>
      <c r="H363" s="145" t="str">
        <f aca="false">IF(D363&lt;&gt;"",G363+H362,"")</f>
        <v/>
      </c>
      <c r="I363" s="145" t="str">
        <f aca="false">IF(D363&lt;&gt;"",$H$22-H363,"")</f>
        <v/>
      </c>
      <c r="J363" s="138"/>
      <c r="K363" s="139"/>
      <c r="L363" s="135" t="n">
        <v>325</v>
      </c>
      <c r="M363" s="144" t="str">
        <f aca="false">IF(($Q$24*12-L363)&gt;=0,L363,"")</f>
        <v/>
      </c>
      <c r="N363" s="143" t="n">
        <f aca="false">IF(M363&lt;&gt;"",($Q$22*$Q$26/12)/(1-(1+($Q$26/12))^(-$Q$24*12)),0)</f>
        <v>0</v>
      </c>
      <c r="O363" s="145" t="str">
        <f aca="false">IF(M363&lt;&gt;"",R362*$Q$26/12,"")</f>
        <v/>
      </c>
      <c r="P363" s="145" t="str">
        <f aca="false">IF(M363&lt;&gt;"",N363-O363,"")</f>
        <v/>
      </c>
      <c r="Q363" s="145" t="str">
        <f aca="false">IF(M363&lt;&gt;"",P363+Q362,"")</f>
        <v/>
      </c>
      <c r="R363" s="145" t="str">
        <f aca="false">IF(M363&lt;&gt;"",$Q$22-Q363,"")</f>
        <v/>
      </c>
    </row>
    <row r="364" customFormat="false" ht="15" hidden="false" customHeight="true" outlineLevel="0" collapsed="false">
      <c r="A364" s="99"/>
      <c r="B364" s="134"/>
      <c r="C364" s="135" t="n">
        <v>326</v>
      </c>
      <c r="D364" s="144" t="str">
        <f aca="false">IF(($H$24*12-C364)&gt;=0,C364,"")</f>
        <v/>
      </c>
      <c r="E364" s="143" t="n">
        <f aca="false">IF(D364&lt;&gt;"",($H$22*$H$26/12)/(1-(1+($H$26/12))^(-$H$24*12)),0)</f>
        <v>0</v>
      </c>
      <c r="F364" s="145" t="str">
        <f aca="false">IF(D364&lt;&gt;"",I363*$H$26/12,"")</f>
        <v/>
      </c>
      <c r="G364" s="145" t="str">
        <f aca="false">IF(D364&lt;&gt;"",E364-F364,"")</f>
        <v/>
      </c>
      <c r="H364" s="145" t="str">
        <f aca="false">IF(D364&lt;&gt;"",G364+H363,"")</f>
        <v/>
      </c>
      <c r="I364" s="145" t="str">
        <f aca="false">IF(D364&lt;&gt;"",$H$22-H364,"")</f>
        <v/>
      </c>
      <c r="J364" s="138"/>
      <c r="K364" s="139"/>
      <c r="L364" s="135" t="n">
        <v>326</v>
      </c>
      <c r="M364" s="144" t="str">
        <f aca="false">IF(($Q$24*12-L364)&gt;=0,L364,"")</f>
        <v/>
      </c>
      <c r="N364" s="143" t="n">
        <f aca="false">IF(M364&lt;&gt;"",($Q$22*$Q$26/12)/(1-(1+($Q$26/12))^(-$Q$24*12)),0)</f>
        <v>0</v>
      </c>
      <c r="O364" s="145" t="str">
        <f aca="false">IF(M364&lt;&gt;"",R363*$Q$26/12,"")</f>
        <v/>
      </c>
      <c r="P364" s="145" t="str">
        <f aca="false">IF(M364&lt;&gt;"",N364-O364,"")</f>
        <v/>
      </c>
      <c r="Q364" s="145" t="str">
        <f aca="false">IF(M364&lt;&gt;"",P364+Q363,"")</f>
        <v/>
      </c>
      <c r="R364" s="145" t="str">
        <f aca="false">IF(M364&lt;&gt;"",$Q$22-Q364,"")</f>
        <v/>
      </c>
    </row>
    <row r="365" customFormat="false" ht="15" hidden="false" customHeight="true" outlineLevel="0" collapsed="false">
      <c r="A365" s="99"/>
      <c r="B365" s="134"/>
      <c r="C365" s="135" t="n">
        <v>327</v>
      </c>
      <c r="D365" s="144" t="str">
        <f aca="false">IF(($H$24*12-C365)&gt;=0,C365,"")</f>
        <v/>
      </c>
      <c r="E365" s="143" t="n">
        <f aca="false">IF(D365&lt;&gt;"",($H$22*$H$26/12)/(1-(1+($H$26/12))^(-$H$24*12)),0)</f>
        <v>0</v>
      </c>
      <c r="F365" s="145" t="str">
        <f aca="false">IF(D365&lt;&gt;"",I364*$H$26/12,"")</f>
        <v/>
      </c>
      <c r="G365" s="145" t="str">
        <f aca="false">IF(D365&lt;&gt;"",E365-F365,"")</f>
        <v/>
      </c>
      <c r="H365" s="145" t="str">
        <f aca="false">IF(D365&lt;&gt;"",G365+H364,"")</f>
        <v/>
      </c>
      <c r="I365" s="145" t="str">
        <f aca="false">IF(D365&lt;&gt;"",$H$22-H365,"")</f>
        <v/>
      </c>
      <c r="J365" s="138"/>
      <c r="K365" s="139"/>
      <c r="L365" s="135" t="n">
        <v>327</v>
      </c>
      <c r="M365" s="144" t="str">
        <f aca="false">IF(($Q$24*12-L365)&gt;=0,L365,"")</f>
        <v/>
      </c>
      <c r="N365" s="143" t="n">
        <f aca="false">IF(M365&lt;&gt;"",($Q$22*$Q$26/12)/(1-(1+($Q$26/12))^(-$Q$24*12)),0)</f>
        <v>0</v>
      </c>
      <c r="O365" s="145" t="str">
        <f aca="false">IF(M365&lt;&gt;"",R364*$Q$26/12,"")</f>
        <v/>
      </c>
      <c r="P365" s="145" t="str">
        <f aca="false">IF(M365&lt;&gt;"",N365-O365,"")</f>
        <v/>
      </c>
      <c r="Q365" s="145" t="str">
        <f aca="false">IF(M365&lt;&gt;"",P365+Q364,"")</f>
        <v/>
      </c>
      <c r="R365" s="145" t="str">
        <f aca="false">IF(M365&lt;&gt;"",$Q$22-Q365,"")</f>
        <v/>
      </c>
    </row>
    <row r="366" customFormat="false" ht="15" hidden="false" customHeight="true" outlineLevel="0" collapsed="false">
      <c r="A366" s="99"/>
      <c r="B366" s="134"/>
      <c r="C366" s="135" t="n">
        <v>328</v>
      </c>
      <c r="D366" s="144" t="str">
        <f aca="false">IF(($H$24*12-C366)&gt;=0,C366,"")</f>
        <v/>
      </c>
      <c r="E366" s="143" t="n">
        <f aca="false">IF(D366&lt;&gt;"",($H$22*$H$26/12)/(1-(1+($H$26/12))^(-$H$24*12)),0)</f>
        <v>0</v>
      </c>
      <c r="F366" s="145" t="str">
        <f aca="false">IF(D366&lt;&gt;"",I365*$H$26/12,"")</f>
        <v/>
      </c>
      <c r="G366" s="145" t="str">
        <f aca="false">IF(D366&lt;&gt;"",E366-F366,"")</f>
        <v/>
      </c>
      <c r="H366" s="145" t="str">
        <f aca="false">IF(D366&lt;&gt;"",G366+H365,"")</f>
        <v/>
      </c>
      <c r="I366" s="145" t="str">
        <f aca="false">IF(D366&lt;&gt;"",$H$22-H366,"")</f>
        <v/>
      </c>
      <c r="J366" s="138"/>
      <c r="K366" s="139"/>
      <c r="L366" s="135" t="n">
        <v>328</v>
      </c>
      <c r="M366" s="144" t="str">
        <f aca="false">IF(($Q$24*12-L366)&gt;=0,L366,"")</f>
        <v/>
      </c>
      <c r="N366" s="143" t="n">
        <f aca="false">IF(M366&lt;&gt;"",($Q$22*$Q$26/12)/(1-(1+($Q$26/12))^(-$Q$24*12)),0)</f>
        <v>0</v>
      </c>
      <c r="O366" s="145" t="str">
        <f aca="false">IF(M366&lt;&gt;"",R365*$Q$26/12,"")</f>
        <v/>
      </c>
      <c r="P366" s="145" t="str">
        <f aca="false">IF(M366&lt;&gt;"",N366-O366,"")</f>
        <v/>
      </c>
      <c r="Q366" s="145" t="str">
        <f aca="false">IF(M366&lt;&gt;"",P366+Q365,"")</f>
        <v/>
      </c>
      <c r="R366" s="145" t="str">
        <f aca="false">IF(M366&lt;&gt;"",$Q$22-Q366,"")</f>
        <v/>
      </c>
    </row>
    <row r="367" customFormat="false" ht="15" hidden="false" customHeight="true" outlineLevel="0" collapsed="false">
      <c r="A367" s="99"/>
      <c r="B367" s="134"/>
      <c r="C367" s="135" t="n">
        <v>329</v>
      </c>
      <c r="D367" s="144" t="str">
        <f aca="false">IF(($H$24*12-C367)&gt;=0,C367,"")</f>
        <v/>
      </c>
      <c r="E367" s="143" t="n">
        <f aca="false">IF(D367&lt;&gt;"",($H$22*$H$26/12)/(1-(1+($H$26/12))^(-$H$24*12)),0)</f>
        <v>0</v>
      </c>
      <c r="F367" s="145" t="str">
        <f aca="false">IF(D367&lt;&gt;"",I366*$H$26/12,"")</f>
        <v/>
      </c>
      <c r="G367" s="145" t="str">
        <f aca="false">IF(D367&lt;&gt;"",E367-F367,"")</f>
        <v/>
      </c>
      <c r="H367" s="145" t="str">
        <f aca="false">IF(D367&lt;&gt;"",G367+H366,"")</f>
        <v/>
      </c>
      <c r="I367" s="145" t="str">
        <f aca="false">IF(D367&lt;&gt;"",$H$22-H367,"")</f>
        <v/>
      </c>
      <c r="J367" s="138"/>
      <c r="K367" s="139"/>
      <c r="L367" s="135" t="n">
        <v>329</v>
      </c>
      <c r="M367" s="144" t="str">
        <f aca="false">IF(($Q$24*12-L367)&gt;=0,L367,"")</f>
        <v/>
      </c>
      <c r="N367" s="143" t="n">
        <f aca="false">IF(M367&lt;&gt;"",($Q$22*$Q$26/12)/(1-(1+($Q$26/12))^(-$Q$24*12)),0)</f>
        <v>0</v>
      </c>
      <c r="O367" s="145" t="str">
        <f aca="false">IF(M367&lt;&gt;"",R366*$Q$26/12,"")</f>
        <v/>
      </c>
      <c r="P367" s="145" t="str">
        <f aca="false">IF(M367&lt;&gt;"",N367-O367,"")</f>
        <v/>
      </c>
      <c r="Q367" s="145" t="str">
        <f aca="false">IF(M367&lt;&gt;"",P367+Q366,"")</f>
        <v/>
      </c>
      <c r="R367" s="145" t="str">
        <f aca="false">IF(M367&lt;&gt;"",$Q$22-Q367,"")</f>
        <v/>
      </c>
    </row>
    <row r="368" customFormat="false" ht="15" hidden="false" customHeight="true" outlineLevel="0" collapsed="false">
      <c r="A368" s="99"/>
      <c r="B368" s="134"/>
      <c r="C368" s="135" t="n">
        <v>330</v>
      </c>
      <c r="D368" s="144" t="str">
        <f aca="false">IF(($H$24*12-C368)&gt;=0,C368,"")</f>
        <v/>
      </c>
      <c r="E368" s="143" t="n">
        <f aca="false">IF(D368&lt;&gt;"",($H$22*$H$26/12)/(1-(1+($H$26/12))^(-$H$24*12)),0)</f>
        <v>0</v>
      </c>
      <c r="F368" s="145" t="str">
        <f aca="false">IF(D368&lt;&gt;"",I367*$H$26/12,"")</f>
        <v/>
      </c>
      <c r="G368" s="145" t="str">
        <f aca="false">IF(D368&lt;&gt;"",E368-F368,"")</f>
        <v/>
      </c>
      <c r="H368" s="145" t="str">
        <f aca="false">IF(D368&lt;&gt;"",G368+H367,"")</f>
        <v/>
      </c>
      <c r="I368" s="145" t="str">
        <f aca="false">IF(D368&lt;&gt;"",$H$22-H368,"")</f>
        <v/>
      </c>
      <c r="J368" s="138"/>
      <c r="K368" s="139"/>
      <c r="L368" s="135" t="n">
        <v>330</v>
      </c>
      <c r="M368" s="144" t="str">
        <f aca="false">IF(($Q$24*12-L368)&gt;=0,L368,"")</f>
        <v/>
      </c>
      <c r="N368" s="143" t="n">
        <f aca="false">IF(M368&lt;&gt;"",($Q$22*$Q$26/12)/(1-(1+($Q$26/12))^(-$Q$24*12)),0)</f>
        <v>0</v>
      </c>
      <c r="O368" s="145" t="str">
        <f aca="false">IF(M368&lt;&gt;"",R367*$Q$26/12,"")</f>
        <v/>
      </c>
      <c r="P368" s="145" t="str">
        <f aca="false">IF(M368&lt;&gt;"",N368-O368,"")</f>
        <v/>
      </c>
      <c r="Q368" s="145" t="str">
        <f aca="false">IF(M368&lt;&gt;"",P368+Q367,"")</f>
        <v/>
      </c>
      <c r="R368" s="145" t="str">
        <f aca="false">IF(M368&lt;&gt;"",$Q$22-Q368,"")</f>
        <v/>
      </c>
    </row>
    <row r="369" customFormat="false" ht="15" hidden="false" customHeight="true" outlineLevel="0" collapsed="false">
      <c r="A369" s="99"/>
      <c r="B369" s="134"/>
      <c r="C369" s="135" t="n">
        <v>331</v>
      </c>
      <c r="D369" s="144" t="str">
        <f aca="false">IF(($H$24*12-C369)&gt;=0,C369,"")</f>
        <v/>
      </c>
      <c r="E369" s="143" t="n">
        <f aca="false">IF(D369&lt;&gt;"",($H$22*$H$26/12)/(1-(1+($H$26/12))^(-$H$24*12)),0)</f>
        <v>0</v>
      </c>
      <c r="F369" s="145" t="str">
        <f aca="false">IF(D369&lt;&gt;"",I368*$H$26/12,"")</f>
        <v/>
      </c>
      <c r="G369" s="145" t="str">
        <f aca="false">IF(D369&lt;&gt;"",E369-F369,"")</f>
        <v/>
      </c>
      <c r="H369" s="145" t="str">
        <f aca="false">IF(D369&lt;&gt;"",G369+H368,"")</f>
        <v/>
      </c>
      <c r="I369" s="145" t="str">
        <f aca="false">IF(D369&lt;&gt;"",$H$22-H369,"")</f>
        <v/>
      </c>
      <c r="J369" s="138"/>
      <c r="K369" s="139"/>
      <c r="L369" s="135" t="n">
        <v>331</v>
      </c>
      <c r="M369" s="144" t="str">
        <f aca="false">IF(($Q$24*12-L369)&gt;=0,L369,"")</f>
        <v/>
      </c>
      <c r="N369" s="143" t="n">
        <f aca="false">IF(M369&lt;&gt;"",($Q$22*$Q$26/12)/(1-(1+($Q$26/12))^(-$Q$24*12)),0)</f>
        <v>0</v>
      </c>
      <c r="O369" s="145" t="str">
        <f aca="false">IF(M369&lt;&gt;"",R368*$Q$26/12,"")</f>
        <v/>
      </c>
      <c r="P369" s="145" t="str">
        <f aca="false">IF(M369&lt;&gt;"",N369-O369,"")</f>
        <v/>
      </c>
      <c r="Q369" s="145" t="str">
        <f aca="false">IF(M369&lt;&gt;"",P369+Q368,"")</f>
        <v/>
      </c>
      <c r="R369" s="145" t="str">
        <f aca="false">IF(M369&lt;&gt;"",$Q$22-Q369,"")</f>
        <v/>
      </c>
    </row>
    <row r="370" customFormat="false" ht="15" hidden="false" customHeight="true" outlineLevel="0" collapsed="false">
      <c r="A370" s="99"/>
      <c r="B370" s="134"/>
      <c r="C370" s="135" t="n">
        <v>332</v>
      </c>
      <c r="D370" s="144" t="str">
        <f aca="false">IF(($H$24*12-C370)&gt;=0,C370,"")</f>
        <v/>
      </c>
      <c r="E370" s="143" t="n">
        <f aca="false">IF(D370&lt;&gt;"",($H$22*$H$26/12)/(1-(1+($H$26/12))^(-$H$24*12)),0)</f>
        <v>0</v>
      </c>
      <c r="F370" s="145" t="str">
        <f aca="false">IF(D370&lt;&gt;"",I369*$H$26/12,"")</f>
        <v/>
      </c>
      <c r="G370" s="145" t="str">
        <f aca="false">IF(D370&lt;&gt;"",E370-F370,"")</f>
        <v/>
      </c>
      <c r="H370" s="145" t="str">
        <f aca="false">IF(D370&lt;&gt;"",G370+H369,"")</f>
        <v/>
      </c>
      <c r="I370" s="145" t="str">
        <f aca="false">IF(D370&lt;&gt;"",$H$22-H370,"")</f>
        <v/>
      </c>
      <c r="J370" s="138"/>
      <c r="K370" s="139"/>
      <c r="L370" s="135" t="n">
        <v>332</v>
      </c>
      <c r="M370" s="144" t="str">
        <f aca="false">IF(($Q$24*12-L370)&gt;=0,L370,"")</f>
        <v/>
      </c>
      <c r="N370" s="143" t="n">
        <f aca="false">IF(M370&lt;&gt;"",($Q$22*$Q$26/12)/(1-(1+($Q$26/12))^(-$Q$24*12)),0)</f>
        <v>0</v>
      </c>
      <c r="O370" s="145" t="str">
        <f aca="false">IF(M370&lt;&gt;"",R369*$Q$26/12,"")</f>
        <v/>
      </c>
      <c r="P370" s="145" t="str">
        <f aca="false">IF(M370&lt;&gt;"",N370-O370,"")</f>
        <v/>
      </c>
      <c r="Q370" s="145" t="str">
        <f aca="false">IF(M370&lt;&gt;"",P370+Q369,"")</f>
        <v/>
      </c>
      <c r="R370" s="145" t="str">
        <f aca="false">IF(M370&lt;&gt;"",$Q$22-Q370,"")</f>
        <v/>
      </c>
    </row>
    <row r="371" customFormat="false" ht="15" hidden="false" customHeight="true" outlineLevel="0" collapsed="false">
      <c r="A371" s="99"/>
      <c r="B371" s="134"/>
      <c r="C371" s="135" t="n">
        <v>333</v>
      </c>
      <c r="D371" s="144" t="str">
        <f aca="false">IF(($H$24*12-C371)&gt;=0,C371,"")</f>
        <v/>
      </c>
      <c r="E371" s="143" t="n">
        <f aca="false">IF(D371&lt;&gt;"",($H$22*$H$26/12)/(1-(1+($H$26/12))^(-$H$24*12)),0)</f>
        <v>0</v>
      </c>
      <c r="F371" s="145" t="str">
        <f aca="false">IF(D371&lt;&gt;"",I370*$H$26/12,"")</f>
        <v/>
      </c>
      <c r="G371" s="145" t="str">
        <f aca="false">IF(D371&lt;&gt;"",E371-F371,"")</f>
        <v/>
      </c>
      <c r="H371" s="145" t="str">
        <f aca="false">IF(D371&lt;&gt;"",G371+H370,"")</f>
        <v/>
      </c>
      <c r="I371" s="145" t="str">
        <f aca="false">IF(D371&lt;&gt;"",$H$22-H371,"")</f>
        <v/>
      </c>
      <c r="J371" s="138"/>
      <c r="K371" s="139"/>
      <c r="L371" s="135" t="n">
        <v>333</v>
      </c>
      <c r="M371" s="144" t="str">
        <f aca="false">IF(($Q$24*12-L371)&gt;=0,L371,"")</f>
        <v/>
      </c>
      <c r="N371" s="143" t="n">
        <f aca="false">IF(M371&lt;&gt;"",($Q$22*$Q$26/12)/(1-(1+($Q$26/12))^(-$Q$24*12)),0)</f>
        <v>0</v>
      </c>
      <c r="O371" s="145" t="str">
        <f aca="false">IF(M371&lt;&gt;"",R370*$Q$26/12,"")</f>
        <v/>
      </c>
      <c r="P371" s="145" t="str">
        <f aca="false">IF(M371&lt;&gt;"",N371-O371,"")</f>
        <v/>
      </c>
      <c r="Q371" s="145" t="str">
        <f aca="false">IF(M371&lt;&gt;"",P371+Q370,"")</f>
        <v/>
      </c>
      <c r="R371" s="145" t="str">
        <f aca="false">IF(M371&lt;&gt;"",$Q$22-Q371,"")</f>
        <v/>
      </c>
    </row>
    <row r="372" customFormat="false" ht="15" hidden="false" customHeight="true" outlineLevel="0" collapsed="false">
      <c r="A372" s="99"/>
      <c r="B372" s="134"/>
      <c r="C372" s="135" t="n">
        <v>334</v>
      </c>
      <c r="D372" s="144" t="str">
        <f aca="false">IF(($H$24*12-C372)&gt;=0,C372,"")</f>
        <v/>
      </c>
      <c r="E372" s="143" t="n">
        <f aca="false">IF(D372&lt;&gt;"",($H$22*$H$26/12)/(1-(1+($H$26/12))^(-$H$24*12)),0)</f>
        <v>0</v>
      </c>
      <c r="F372" s="145" t="str">
        <f aca="false">IF(D372&lt;&gt;"",I371*$H$26/12,"")</f>
        <v/>
      </c>
      <c r="G372" s="145" t="str">
        <f aca="false">IF(D372&lt;&gt;"",E372-F372,"")</f>
        <v/>
      </c>
      <c r="H372" s="145" t="str">
        <f aca="false">IF(D372&lt;&gt;"",G372+H371,"")</f>
        <v/>
      </c>
      <c r="I372" s="145" t="str">
        <f aca="false">IF(D372&lt;&gt;"",$H$22-H372,"")</f>
        <v/>
      </c>
      <c r="J372" s="138"/>
      <c r="K372" s="139"/>
      <c r="L372" s="135" t="n">
        <v>334</v>
      </c>
      <c r="M372" s="144" t="str">
        <f aca="false">IF(($Q$24*12-L372)&gt;=0,L372,"")</f>
        <v/>
      </c>
      <c r="N372" s="143" t="n">
        <f aca="false">IF(M372&lt;&gt;"",($Q$22*$Q$26/12)/(1-(1+($Q$26/12))^(-$Q$24*12)),0)</f>
        <v>0</v>
      </c>
      <c r="O372" s="145" t="str">
        <f aca="false">IF(M372&lt;&gt;"",R371*$Q$26/12,"")</f>
        <v/>
      </c>
      <c r="P372" s="145" t="str">
        <f aca="false">IF(M372&lt;&gt;"",N372-O372,"")</f>
        <v/>
      </c>
      <c r="Q372" s="145" t="str">
        <f aca="false">IF(M372&lt;&gt;"",P372+Q371,"")</f>
        <v/>
      </c>
      <c r="R372" s="145" t="str">
        <f aca="false">IF(M372&lt;&gt;"",$Q$22-Q372,"")</f>
        <v/>
      </c>
    </row>
    <row r="373" customFormat="false" ht="15" hidden="false" customHeight="true" outlineLevel="0" collapsed="false">
      <c r="A373" s="99"/>
      <c r="B373" s="134"/>
      <c r="C373" s="135" t="n">
        <v>335</v>
      </c>
      <c r="D373" s="144" t="str">
        <f aca="false">IF(($H$24*12-C373)&gt;=0,C373,"")</f>
        <v/>
      </c>
      <c r="E373" s="143" t="n">
        <f aca="false">IF(D373&lt;&gt;"",($H$22*$H$26/12)/(1-(1+($H$26/12))^(-$H$24*12)),0)</f>
        <v>0</v>
      </c>
      <c r="F373" s="145" t="str">
        <f aca="false">IF(D373&lt;&gt;"",I372*$H$26/12,"")</f>
        <v/>
      </c>
      <c r="G373" s="145" t="str">
        <f aca="false">IF(D373&lt;&gt;"",E373-F373,"")</f>
        <v/>
      </c>
      <c r="H373" s="145" t="str">
        <f aca="false">IF(D373&lt;&gt;"",G373+H372,"")</f>
        <v/>
      </c>
      <c r="I373" s="145" t="str">
        <f aca="false">IF(D373&lt;&gt;"",$H$22-H373,"")</f>
        <v/>
      </c>
      <c r="J373" s="138"/>
      <c r="K373" s="139"/>
      <c r="L373" s="135" t="n">
        <v>335</v>
      </c>
      <c r="M373" s="144" t="str">
        <f aca="false">IF(($Q$24*12-L373)&gt;=0,L373,"")</f>
        <v/>
      </c>
      <c r="N373" s="143" t="n">
        <f aca="false">IF(M373&lt;&gt;"",($Q$22*$Q$26/12)/(1-(1+($Q$26/12))^(-$Q$24*12)),0)</f>
        <v>0</v>
      </c>
      <c r="O373" s="145" t="str">
        <f aca="false">IF(M373&lt;&gt;"",R372*$Q$26/12,"")</f>
        <v/>
      </c>
      <c r="P373" s="145" t="str">
        <f aca="false">IF(M373&lt;&gt;"",N373-O373,"")</f>
        <v/>
      </c>
      <c r="Q373" s="145" t="str">
        <f aca="false">IF(M373&lt;&gt;"",P373+Q372,"")</f>
        <v/>
      </c>
      <c r="R373" s="145" t="str">
        <f aca="false">IF(M373&lt;&gt;"",$Q$22-Q373,"")</f>
        <v/>
      </c>
    </row>
    <row r="374" customFormat="false" ht="15" hidden="false" customHeight="true" outlineLevel="0" collapsed="false">
      <c r="A374" s="99"/>
      <c r="B374" s="134"/>
      <c r="C374" s="135" t="n">
        <v>336</v>
      </c>
      <c r="D374" s="144" t="str">
        <f aca="false">IF(($H$24*12-C374)&gt;=0,C374,"")</f>
        <v/>
      </c>
      <c r="E374" s="143" t="n">
        <f aca="false">IF(D374&lt;&gt;"",($H$22*$H$26/12)/(1-(1+($H$26/12))^(-$H$24*12)),0)</f>
        <v>0</v>
      </c>
      <c r="F374" s="145" t="str">
        <f aca="false">IF(D374&lt;&gt;"",I373*$H$26/12,"")</f>
        <v/>
      </c>
      <c r="G374" s="145" t="str">
        <f aca="false">IF(D374&lt;&gt;"",E374-F374,"")</f>
        <v/>
      </c>
      <c r="H374" s="145" t="str">
        <f aca="false">IF(D374&lt;&gt;"",G374+H373,"")</f>
        <v/>
      </c>
      <c r="I374" s="145" t="str">
        <f aca="false">IF(D374&lt;&gt;"",$H$22-H374,"")</f>
        <v/>
      </c>
      <c r="J374" s="138"/>
      <c r="K374" s="139"/>
      <c r="L374" s="135" t="n">
        <v>336</v>
      </c>
      <c r="M374" s="144" t="str">
        <f aca="false">IF(($Q$24*12-L374)&gt;=0,L374,"")</f>
        <v/>
      </c>
      <c r="N374" s="143" t="n">
        <f aca="false">IF(M374&lt;&gt;"",($Q$22*$Q$26/12)/(1-(1+($Q$26/12))^(-$Q$24*12)),0)</f>
        <v>0</v>
      </c>
      <c r="O374" s="145" t="str">
        <f aca="false">IF(M374&lt;&gt;"",R373*$Q$26/12,"")</f>
        <v/>
      </c>
      <c r="P374" s="145" t="str">
        <f aca="false">IF(M374&lt;&gt;"",N374-O374,"")</f>
        <v/>
      </c>
      <c r="Q374" s="145" t="str">
        <f aca="false">IF(M374&lt;&gt;"",P374+Q373,"")</f>
        <v/>
      </c>
      <c r="R374" s="145" t="str">
        <f aca="false">IF(M374&lt;&gt;"",$Q$22-Q374,"")</f>
        <v/>
      </c>
    </row>
    <row r="375" customFormat="false" ht="15" hidden="false" customHeight="true" outlineLevel="0" collapsed="false">
      <c r="A375" s="99"/>
      <c r="B375" s="134"/>
      <c r="C375" s="135" t="n">
        <v>337</v>
      </c>
      <c r="D375" s="144" t="str">
        <f aca="false">IF(($H$24*12-C375)&gt;=0,C375,"")</f>
        <v/>
      </c>
      <c r="E375" s="143" t="n">
        <f aca="false">IF(D375&lt;&gt;"",($H$22*$H$26/12)/(1-(1+($H$26/12))^(-$H$24*12)),0)</f>
        <v>0</v>
      </c>
      <c r="F375" s="145" t="str">
        <f aca="false">IF(D375&lt;&gt;"",I374*$H$26/12,"")</f>
        <v/>
      </c>
      <c r="G375" s="145" t="str">
        <f aca="false">IF(D375&lt;&gt;"",E375-F375,"")</f>
        <v/>
      </c>
      <c r="H375" s="145" t="str">
        <f aca="false">IF(D375&lt;&gt;"",G375+H374,"")</f>
        <v/>
      </c>
      <c r="I375" s="145" t="str">
        <f aca="false">IF(D375&lt;&gt;"",$H$22-H375,"")</f>
        <v/>
      </c>
      <c r="J375" s="138"/>
      <c r="K375" s="139"/>
      <c r="L375" s="135" t="n">
        <v>337</v>
      </c>
      <c r="M375" s="144" t="str">
        <f aca="false">IF(($Q$24*12-L375)&gt;=0,L375,"")</f>
        <v/>
      </c>
      <c r="N375" s="143" t="n">
        <f aca="false">IF(M375&lt;&gt;"",($Q$22*$Q$26/12)/(1-(1+($Q$26/12))^(-$Q$24*12)),0)</f>
        <v>0</v>
      </c>
      <c r="O375" s="145" t="str">
        <f aca="false">IF(M375&lt;&gt;"",R374*$Q$26/12,"")</f>
        <v/>
      </c>
      <c r="P375" s="145" t="str">
        <f aca="false">IF(M375&lt;&gt;"",N375-O375,"")</f>
        <v/>
      </c>
      <c r="Q375" s="145" t="str">
        <f aca="false">IF(M375&lt;&gt;"",P375+Q374,"")</f>
        <v/>
      </c>
      <c r="R375" s="145" t="str">
        <f aca="false">IF(M375&lt;&gt;"",$Q$22-Q375,"")</f>
        <v/>
      </c>
    </row>
    <row r="376" customFormat="false" ht="15" hidden="false" customHeight="true" outlineLevel="0" collapsed="false">
      <c r="A376" s="99"/>
      <c r="B376" s="134"/>
      <c r="C376" s="135" t="n">
        <v>338</v>
      </c>
      <c r="D376" s="144" t="str">
        <f aca="false">IF(($H$24*12-C376)&gt;=0,C376,"")</f>
        <v/>
      </c>
      <c r="E376" s="143" t="n">
        <f aca="false">IF(D376&lt;&gt;"",($H$22*$H$26/12)/(1-(1+($H$26/12))^(-$H$24*12)),0)</f>
        <v>0</v>
      </c>
      <c r="F376" s="145" t="str">
        <f aca="false">IF(D376&lt;&gt;"",I375*$H$26/12,"")</f>
        <v/>
      </c>
      <c r="G376" s="145" t="str">
        <f aca="false">IF(D376&lt;&gt;"",E376-F376,"")</f>
        <v/>
      </c>
      <c r="H376" s="145" t="str">
        <f aca="false">IF(D376&lt;&gt;"",G376+H375,"")</f>
        <v/>
      </c>
      <c r="I376" s="145" t="str">
        <f aca="false">IF(D376&lt;&gt;"",$H$22-H376,"")</f>
        <v/>
      </c>
      <c r="J376" s="138"/>
      <c r="K376" s="139"/>
      <c r="L376" s="135" t="n">
        <v>338</v>
      </c>
      <c r="M376" s="144" t="str">
        <f aca="false">IF(($Q$24*12-L376)&gt;=0,L376,"")</f>
        <v/>
      </c>
      <c r="N376" s="143" t="n">
        <f aca="false">IF(M376&lt;&gt;"",($Q$22*$Q$26/12)/(1-(1+($Q$26/12))^(-$Q$24*12)),0)</f>
        <v>0</v>
      </c>
      <c r="O376" s="145" t="str">
        <f aca="false">IF(M376&lt;&gt;"",R375*$Q$26/12,"")</f>
        <v/>
      </c>
      <c r="P376" s="145" t="str">
        <f aca="false">IF(M376&lt;&gt;"",N376-O376,"")</f>
        <v/>
      </c>
      <c r="Q376" s="145" t="str">
        <f aca="false">IF(M376&lt;&gt;"",P376+Q375,"")</f>
        <v/>
      </c>
      <c r="R376" s="145" t="str">
        <f aca="false">IF(M376&lt;&gt;"",$Q$22-Q376,"")</f>
        <v/>
      </c>
    </row>
    <row r="377" customFormat="false" ht="15" hidden="false" customHeight="true" outlineLevel="0" collapsed="false">
      <c r="A377" s="99"/>
      <c r="B377" s="134"/>
      <c r="C377" s="135" t="n">
        <v>339</v>
      </c>
      <c r="D377" s="144" t="str">
        <f aca="false">IF(($H$24*12-C377)&gt;=0,C377,"")</f>
        <v/>
      </c>
      <c r="E377" s="143" t="n">
        <f aca="false">IF(D377&lt;&gt;"",($H$22*$H$26/12)/(1-(1+($H$26/12))^(-$H$24*12)),0)</f>
        <v>0</v>
      </c>
      <c r="F377" s="145" t="str">
        <f aca="false">IF(D377&lt;&gt;"",I376*$H$26/12,"")</f>
        <v/>
      </c>
      <c r="G377" s="145" t="str">
        <f aca="false">IF(D377&lt;&gt;"",E377-F377,"")</f>
        <v/>
      </c>
      <c r="H377" s="145" t="str">
        <f aca="false">IF(D377&lt;&gt;"",G377+H376,"")</f>
        <v/>
      </c>
      <c r="I377" s="145" t="str">
        <f aca="false">IF(D377&lt;&gt;"",$H$22-H377,"")</f>
        <v/>
      </c>
      <c r="J377" s="138"/>
      <c r="K377" s="139"/>
      <c r="L377" s="135" t="n">
        <v>339</v>
      </c>
      <c r="M377" s="144" t="str">
        <f aca="false">IF(($Q$24*12-L377)&gt;=0,L377,"")</f>
        <v/>
      </c>
      <c r="N377" s="143" t="n">
        <f aca="false">IF(M377&lt;&gt;"",($Q$22*$Q$26/12)/(1-(1+($Q$26/12))^(-$Q$24*12)),0)</f>
        <v>0</v>
      </c>
      <c r="O377" s="145" t="str">
        <f aca="false">IF(M377&lt;&gt;"",R376*$Q$26/12,"")</f>
        <v/>
      </c>
      <c r="P377" s="145" t="str">
        <f aca="false">IF(M377&lt;&gt;"",N377-O377,"")</f>
        <v/>
      </c>
      <c r="Q377" s="145" t="str">
        <f aca="false">IF(M377&lt;&gt;"",P377+Q376,"")</f>
        <v/>
      </c>
      <c r="R377" s="145" t="str">
        <f aca="false">IF(M377&lt;&gt;"",$Q$22-Q377,"")</f>
        <v/>
      </c>
    </row>
    <row r="378" customFormat="false" ht="15" hidden="false" customHeight="true" outlineLevel="0" collapsed="false">
      <c r="A378" s="99"/>
      <c r="B378" s="134"/>
      <c r="C378" s="135" t="n">
        <v>340</v>
      </c>
      <c r="D378" s="144" t="str">
        <f aca="false">IF(($H$24*12-C378)&gt;=0,C378,"")</f>
        <v/>
      </c>
      <c r="E378" s="143" t="n">
        <f aca="false">IF(D378&lt;&gt;"",($H$22*$H$26/12)/(1-(1+($H$26/12))^(-$H$24*12)),0)</f>
        <v>0</v>
      </c>
      <c r="F378" s="145" t="str">
        <f aca="false">IF(D378&lt;&gt;"",I377*$H$26/12,"")</f>
        <v/>
      </c>
      <c r="G378" s="145" t="str">
        <f aca="false">IF(D378&lt;&gt;"",E378-F378,"")</f>
        <v/>
      </c>
      <c r="H378" s="145" t="str">
        <f aca="false">IF(D378&lt;&gt;"",G378+H377,"")</f>
        <v/>
      </c>
      <c r="I378" s="145" t="str">
        <f aca="false">IF(D378&lt;&gt;"",$H$22-H378,"")</f>
        <v/>
      </c>
      <c r="J378" s="138"/>
      <c r="K378" s="139"/>
      <c r="L378" s="135" t="n">
        <v>340</v>
      </c>
      <c r="M378" s="144" t="str">
        <f aca="false">IF(($Q$24*12-L378)&gt;=0,L378,"")</f>
        <v/>
      </c>
      <c r="N378" s="143" t="n">
        <f aca="false">IF(M378&lt;&gt;"",($Q$22*$Q$26/12)/(1-(1+($Q$26/12))^(-$Q$24*12)),0)</f>
        <v>0</v>
      </c>
      <c r="O378" s="145" t="str">
        <f aca="false">IF(M378&lt;&gt;"",R377*$Q$26/12,"")</f>
        <v/>
      </c>
      <c r="P378" s="145" t="str">
        <f aca="false">IF(M378&lt;&gt;"",N378-O378,"")</f>
        <v/>
      </c>
      <c r="Q378" s="145" t="str">
        <f aca="false">IF(M378&lt;&gt;"",P378+Q377,"")</f>
        <v/>
      </c>
      <c r="R378" s="145" t="str">
        <f aca="false">IF(M378&lt;&gt;"",$Q$22-Q378,"")</f>
        <v/>
      </c>
    </row>
    <row r="379" customFormat="false" ht="15" hidden="false" customHeight="true" outlineLevel="0" collapsed="false">
      <c r="A379" s="99"/>
      <c r="B379" s="134"/>
      <c r="C379" s="135" t="n">
        <v>341</v>
      </c>
      <c r="D379" s="144" t="str">
        <f aca="false">IF(($H$24*12-C379)&gt;=0,C379,"")</f>
        <v/>
      </c>
      <c r="E379" s="143" t="n">
        <f aca="false">IF(D379&lt;&gt;"",($H$22*$H$26/12)/(1-(1+($H$26/12))^(-$H$24*12)),0)</f>
        <v>0</v>
      </c>
      <c r="F379" s="145" t="str">
        <f aca="false">IF(D379&lt;&gt;"",I378*$H$26/12,"")</f>
        <v/>
      </c>
      <c r="G379" s="145" t="str">
        <f aca="false">IF(D379&lt;&gt;"",E379-F379,"")</f>
        <v/>
      </c>
      <c r="H379" s="145" t="str">
        <f aca="false">IF(D379&lt;&gt;"",G379+H378,"")</f>
        <v/>
      </c>
      <c r="I379" s="145" t="str">
        <f aca="false">IF(D379&lt;&gt;"",$H$22-H379,"")</f>
        <v/>
      </c>
      <c r="J379" s="138"/>
      <c r="K379" s="139"/>
      <c r="L379" s="135" t="n">
        <v>341</v>
      </c>
      <c r="M379" s="144" t="str">
        <f aca="false">IF(($Q$24*12-L379)&gt;=0,L379,"")</f>
        <v/>
      </c>
      <c r="N379" s="143" t="n">
        <f aca="false">IF(M379&lt;&gt;"",($Q$22*$Q$26/12)/(1-(1+($Q$26/12))^(-$Q$24*12)),0)</f>
        <v>0</v>
      </c>
      <c r="O379" s="145" t="str">
        <f aca="false">IF(M379&lt;&gt;"",R378*$Q$26/12,"")</f>
        <v/>
      </c>
      <c r="P379" s="145" t="str">
        <f aca="false">IF(M379&lt;&gt;"",N379-O379,"")</f>
        <v/>
      </c>
      <c r="Q379" s="145" t="str">
        <f aca="false">IF(M379&lt;&gt;"",P379+Q378,"")</f>
        <v/>
      </c>
      <c r="R379" s="145" t="str">
        <f aca="false">IF(M379&lt;&gt;"",$Q$22-Q379,"")</f>
        <v/>
      </c>
    </row>
    <row r="380" customFormat="false" ht="15" hidden="false" customHeight="true" outlineLevel="0" collapsed="false">
      <c r="A380" s="99"/>
      <c r="B380" s="134"/>
      <c r="C380" s="135" t="n">
        <v>342</v>
      </c>
      <c r="D380" s="144" t="str">
        <f aca="false">IF(($H$24*12-C380)&gt;=0,C380,"")</f>
        <v/>
      </c>
      <c r="E380" s="143" t="n">
        <f aca="false">IF(D380&lt;&gt;"",($H$22*$H$26/12)/(1-(1+($H$26/12))^(-$H$24*12)),0)</f>
        <v>0</v>
      </c>
      <c r="F380" s="145" t="str">
        <f aca="false">IF(D380&lt;&gt;"",I379*$H$26/12,"")</f>
        <v/>
      </c>
      <c r="G380" s="145" t="str">
        <f aca="false">IF(D380&lt;&gt;"",E380-F380,"")</f>
        <v/>
      </c>
      <c r="H380" s="145" t="str">
        <f aca="false">IF(D380&lt;&gt;"",G380+H379,"")</f>
        <v/>
      </c>
      <c r="I380" s="145" t="str">
        <f aca="false">IF(D380&lt;&gt;"",$H$22-H380,"")</f>
        <v/>
      </c>
      <c r="J380" s="138"/>
      <c r="K380" s="139"/>
      <c r="L380" s="135" t="n">
        <v>342</v>
      </c>
      <c r="M380" s="144" t="str">
        <f aca="false">IF(($Q$24*12-L380)&gt;=0,L380,"")</f>
        <v/>
      </c>
      <c r="N380" s="143" t="n">
        <f aca="false">IF(M380&lt;&gt;"",($Q$22*$Q$26/12)/(1-(1+($Q$26/12))^(-$Q$24*12)),0)</f>
        <v>0</v>
      </c>
      <c r="O380" s="145" t="str">
        <f aca="false">IF(M380&lt;&gt;"",R379*$Q$26/12,"")</f>
        <v/>
      </c>
      <c r="P380" s="145" t="str">
        <f aca="false">IF(M380&lt;&gt;"",N380-O380,"")</f>
        <v/>
      </c>
      <c r="Q380" s="145" t="str">
        <f aca="false">IF(M380&lt;&gt;"",P380+Q379,"")</f>
        <v/>
      </c>
      <c r="R380" s="145" t="str">
        <f aca="false">IF(M380&lt;&gt;"",$Q$22-Q380,"")</f>
        <v/>
      </c>
    </row>
    <row r="381" customFormat="false" ht="15" hidden="false" customHeight="true" outlineLevel="0" collapsed="false">
      <c r="A381" s="99"/>
      <c r="B381" s="134"/>
      <c r="C381" s="135" t="n">
        <v>343</v>
      </c>
      <c r="D381" s="144" t="str">
        <f aca="false">IF(($H$24*12-C381)&gt;=0,C381,"")</f>
        <v/>
      </c>
      <c r="E381" s="143" t="n">
        <f aca="false">IF(D381&lt;&gt;"",($H$22*$H$26/12)/(1-(1+($H$26/12))^(-$H$24*12)),0)</f>
        <v>0</v>
      </c>
      <c r="F381" s="145" t="str">
        <f aca="false">IF(D381&lt;&gt;"",I380*$H$26/12,"")</f>
        <v/>
      </c>
      <c r="G381" s="145" t="str">
        <f aca="false">IF(D381&lt;&gt;"",E381-F381,"")</f>
        <v/>
      </c>
      <c r="H381" s="145" t="str">
        <f aca="false">IF(D381&lt;&gt;"",G381+H380,"")</f>
        <v/>
      </c>
      <c r="I381" s="145" t="str">
        <f aca="false">IF(D381&lt;&gt;"",$H$22-H381,"")</f>
        <v/>
      </c>
      <c r="J381" s="138"/>
      <c r="K381" s="139"/>
      <c r="L381" s="135" t="n">
        <v>343</v>
      </c>
      <c r="M381" s="144" t="str">
        <f aca="false">IF(($Q$24*12-L381)&gt;=0,L381,"")</f>
        <v/>
      </c>
      <c r="N381" s="143" t="n">
        <f aca="false">IF(M381&lt;&gt;"",($Q$22*$Q$26/12)/(1-(1+($Q$26/12))^(-$Q$24*12)),0)</f>
        <v>0</v>
      </c>
      <c r="O381" s="145" t="str">
        <f aca="false">IF(M381&lt;&gt;"",R380*$Q$26/12,"")</f>
        <v/>
      </c>
      <c r="P381" s="145" t="str">
        <f aca="false">IF(M381&lt;&gt;"",N381-O381,"")</f>
        <v/>
      </c>
      <c r="Q381" s="145" t="str">
        <f aca="false">IF(M381&lt;&gt;"",P381+Q380,"")</f>
        <v/>
      </c>
      <c r="R381" s="145" t="str">
        <f aca="false">IF(M381&lt;&gt;"",$Q$22-Q381,"")</f>
        <v/>
      </c>
    </row>
    <row r="382" customFormat="false" ht="15" hidden="false" customHeight="true" outlineLevel="0" collapsed="false">
      <c r="A382" s="99"/>
      <c r="B382" s="134"/>
      <c r="C382" s="135" t="n">
        <v>344</v>
      </c>
      <c r="D382" s="144" t="str">
        <f aca="false">IF(($H$24*12-C382)&gt;=0,C382,"")</f>
        <v/>
      </c>
      <c r="E382" s="143" t="n">
        <f aca="false">IF(D382&lt;&gt;"",($H$22*$H$26/12)/(1-(1+($H$26/12))^(-$H$24*12)),0)</f>
        <v>0</v>
      </c>
      <c r="F382" s="145" t="str">
        <f aca="false">IF(D382&lt;&gt;"",I381*$H$26/12,"")</f>
        <v/>
      </c>
      <c r="G382" s="145" t="str">
        <f aca="false">IF(D382&lt;&gt;"",E382-F382,"")</f>
        <v/>
      </c>
      <c r="H382" s="145" t="str">
        <f aca="false">IF(D382&lt;&gt;"",G382+H381,"")</f>
        <v/>
      </c>
      <c r="I382" s="145" t="str">
        <f aca="false">IF(D382&lt;&gt;"",$H$22-H382,"")</f>
        <v/>
      </c>
      <c r="J382" s="138"/>
      <c r="K382" s="139"/>
      <c r="L382" s="135" t="n">
        <v>344</v>
      </c>
      <c r="M382" s="144" t="str">
        <f aca="false">IF(($Q$24*12-L382)&gt;=0,L382,"")</f>
        <v/>
      </c>
      <c r="N382" s="143" t="n">
        <f aca="false">IF(M382&lt;&gt;"",($Q$22*$Q$26/12)/(1-(1+($Q$26/12))^(-$Q$24*12)),0)</f>
        <v>0</v>
      </c>
      <c r="O382" s="145" t="str">
        <f aca="false">IF(M382&lt;&gt;"",R381*$Q$26/12,"")</f>
        <v/>
      </c>
      <c r="P382" s="145" t="str">
        <f aca="false">IF(M382&lt;&gt;"",N382-O382,"")</f>
        <v/>
      </c>
      <c r="Q382" s="145" t="str">
        <f aca="false">IF(M382&lt;&gt;"",P382+Q381,"")</f>
        <v/>
      </c>
      <c r="R382" s="145" t="str">
        <f aca="false">IF(M382&lt;&gt;"",$Q$22-Q382,"")</f>
        <v/>
      </c>
    </row>
    <row r="383" customFormat="false" ht="15" hidden="false" customHeight="true" outlineLevel="0" collapsed="false">
      <c r="A383" s="99"/>
      <c r="B383" s="134"/>
      <c r="C383" s="135" t="n">
        <v>345</v>
      </c>
      <c r="D383" s="144" t="str">
        <f aca="false">IF(($H$24*12-C383)&gt;=0,C383,"")</f>
        <v/>
      </c>
      <c r="E383" s="143" t="n">
        <f aca="false">IF(D383&lt;&gt;"",($H$22*$H$26/12)/(1-(1+($H$26/12))^(-$H$24*12)),0)</f>
        <v>0</v>
      </c>
      <c r="F383" s="145" t="str">
        <f aca="false">IF(D383&lt;&gt;"",I382*$H$26/12,"")</f>
        <v/>
      </c>
      <c r="G383" s="145" t="str">
        <f aca="false">IF(D383&lt;&gt;"",E383-F383,"")</f>
        <v/>
      </c>
      <c r="H383" s="145" t="str">
        <f aca="false">IF(D383&lt;&gt;"",G383+H382,"")</f>
        <v/>
      </c>
      <c r="I383" s="145" t="str">
        <f aca="false">IF(D383&lt;&gt;"",$H$22-H383,"")</f>
        <v/>
      </c>
      <c r="J383" s="138"/>
      <c r="K383" s="139"/>
      <c r="L383" s="135" t="n">
        <v>345</v>
      </c>
      <c r="M383" s="144" t="str">
        <f aca="false">IF(($Q$24*12-L383)&gt;=0,L383,"")</f>
        <v/>
      </c>
      <c r="N383" s="143" t="n">
        <f aca="false">IF(M383&lt;&gt;"",($Q$22*$Q$26/12)/(1-(1+($Q$26/12))^(-$Q$24*12)),0)</f>
        <v>0</v>
      </c>
      <c r="O383" s="145" t="str">
        <f aca="false">IF(M383&lt;&gt;"",R382*$Q$26/12,"")</f>
        <v/>
      </c>
      <c r="P383" s="145" t="str">
        <f aca="false">IF(M383&lt;&gt;"",N383-O383,"")</f>
        <v/>
      </c>
      <c r="Q383" s="145" t="str">
        <f aca="false">IF(M383&lt;&gt;"",P383+Q382,"")</f>
        <v/>
      </c>
      <c r="R383" s="145" t="str">
        <f aca="false">IF(M383&lt;&gt;"",$Q$22-Q383,"")</f>
        <v/>
      </c>
    </row>
    <row r="384" customFormat="false" ht="15" hidden="false" customHeight="true" outlineLevel="0" collapsed="false">
      <c r="A384" s="99"/>
      <c r="B384" s="134"/>
      <c r="C384" s="135" t="n">
        <v>346</v>
      </c>
      <c r="D384" s="144" t="str">
        <f aca="false">IF(($H$24*12-C384)&gt;=0,C384,"")</f>
        <v/>
      </c>
      <c r="E384" s="143" t="n">
        <f aca="false">IF(D384&lt;&gt;"",($H$22*$H$26/12)/(1-(1+($H$26/12))^(-$H$24*12)),0)</f>
        <v>0</v>
      </c>
      <c r="F384" s="145" t="str">
        <f aca="false">IF(D384&lt;&gt;"",I383*$H$26/12,"")</f>
        <v/>
      </c>
      <c r="G384" s="145" t="str">
        <f aca="false">IF(D384&lt;&gt;"",E384-F384,"")</f>
        <v/>
      </c>
      <c r="H384" s="145" t="str">
        <f aca="false">IF(D384&lt;&gt;"",G384+H383,"")</f>
        <v/>
      </c>
      <c r="I384" s="145" t="str">
        <f aca="false">IF(D384&lt;&gt;"",$H$22-H384,"")</f>
        <v/>
      </c>
      <c r="J384" s="138"/>
      <c r="K384" s="139"/>
      <c r="L384" s="135" t="n">
        <v>346</v>
      </c>
      <c r="M384" s="144" t="str">
        <f aca="false">IF(($Q$24*12-L384)&gt;=0,L384,"")</f>
        <v/>
      </c>
      <c r="N384" s="143" t="n">
        <f aca="false">IF(M384&lt;&gt;"",($Q$22*$Q$26/12)/(1-(1+($Q$26/12))^(-$Q$24*12)),0)</f>
        <v>0</v>
      </c>
      <c r="O384" s="145" t="str">
        <f aca="false">IF(M384&lt;&gt;"",R383*$Q$26/12,"")</f>
        <v/>
      </c>
      <c r="P384" s="145" t="str">
        <f aca="false">IF(M384&lt;&gt;"",N384-O384,"")</f>
        <v/>
      </c>
      <c r="Q384" s="145" t="str">
        <f aca="false">IF(M384&lt;&gt;"",P384+Q383,"")</f>
        <v/>
      </c>
      <c r="R384" s="145" t="str">
        <f aca="false">IF(M384&lt;&gt;"",$Q$22-Q384,"")</f>
        <v/>
      </c>
    </row>
    <row r="385" customFormat="false" ht="15" hidden="false" customHeight="true" outlineLevel="0" collapsed="false">
      <c r="A385" s="99"/>
      <c r="B385" s="134"/>
      <c r="C385" s="135" t="n">
        <v>347</v>
      </c>
      <c r="D385" s="144" t="str">
        <f aca="false">IF(($H$24*12-C385)&gt;=0,C385,"")</f>
        <v/>
      </c>
      <c r="E385" s="143" t="n">
        <f aca="false">IF(D385&lt;&gt;"",($H$22*$H$26/12)/(1-(1+($H$26/12))^(-$H$24*12)),0)</f>
        <v>0</v>
      </c>
      <c r="F385" s="145" t="str">
        <f aca="false">IF(D385&lt;&gt;"",I384*$H$26/12,"")</f>
        <v/>
      </c>
      <c r="G385" s="145" t="str">
        <f aca="false">IF(D385&lt;&gt;"",E385-F385,"")</f>
        <v/>
      </c>
      <c r="H385" s="145" t="str">
        <f aca="false">IF(D385&lt;&gt;"",G385+H384,"")</f>
        <v/>
      </c>
      <c r="I385" s="145" t="str">
        <f aca="false">IF(D385&lt;&gt;"",$H$22-H385,"")</f>
        <v/>
      </c>
      <c r="J385" s="138"/>
      <c r="K385" s="139"/>
      <c r="L385" s="135" t="n">
        <v>347</v>
      </c>
      <c r="M385" s="144" t="str">
        <f aca="false">IF(($Q$24*12-L385)&gt;=0,L385,"")</f>
        <v/>
      </c>
      <c r="N385" s="143" t="n">
        <f aca="false">IF(M385&lt;&gt;"",($Q$22*$Q$26/12)/(1-(1+($Q$26/12))^(-$Q$24*12)),0)</f>
        <v>0</v>
      </c>
      <c r="O385" s="145" t="str">
        <f aca="false">IF(M385&lt;&gt;"",R384*$Q$26/12,"")</f>
        <v/>
      </c>
      <c r="P385" s="145" t="str">
        <f aca="false">IF(M385&lt;&gt;"",N385-O385,"")</f>
        <v/>
      </c>
      <c r="Q385" s="145" t="str">
        <f aca="false">IF(M385&lt;&gt;"",P385+Q384,"")</f>
        <v/>
      </c>
      <c r="R385" s="145" t="str">
        <f aca="false">IF(M385&lt;&gt;"",$Q$22-Q385,"")</f>
        <v/>
      </c>
    </row>
    <row r="386" customFormat="false" ht="15" hidden="false" customHeight="true" outlineLevel="0" collapsed="false">
      <c r="A386" s="99"/>
      <c r="B386" s="134"/>
      <c r="C386" s="135" t="n">
        <v>348</v>
      </c>
      <c r="D386" s="144" t="str">
        <f aca="false">IF(($H$24*12-C386)&gt;=0,C386,"")</f>
        <v/>
      </c>
      <c r="E386" s="143" t="n">
        <f aca="false">IF(D386&lt;&gt;"",($H$22*$H$26/12)/(1-(1+($H$26/12))^(-$H$24*12)),0)</f>
        <v>0</v>
      </c>
      <c r="F386" s="145" t="str">
        <f aca="false">IF(D386&lt;&gt;"",I385*$H$26/12,"")</f>
        <v/>
      </c>
      <c r="G386" s="145" t="str">
        <f aca="false">IF(D386&lt;&gt;"",E386-F386,"")</f>
        <v/>
      </c>
      <c r="H386" s="145" t="str">
        <f aca="false">IF(D386&lt;&gt;"",G386+H385,"")</f>
        <v/>
      </c>
      <c r="I386" s="145" t="str">
        <f aca="false">IF(D386&lt;&gt;"",$H$22-H386,"")</f>
        <v/>
      </c>
      <c r="J386" s="138"/>
      <c r="K386" s="139"/>
      <c r="L386" s="135" t="n">
        <v>348</v>
      </c>
      <c r="M386" s="144" t="str">
        <f aca="false">IF(($Q$24*12-L386)&gt;=0,L386,"")</f>
        <v/>
      </c>
      <c r="N386" s="143" t="n">
        <f aca="false">IF(M386&lt;&gt;"",($Q$22*$Q$26/12)/(1-(1+($Q$26/12))^(-$Q$24*12)),0)</f>
        <v>0</v>
      </c>
      <c r="O386" s="145" t="str">
        <f aca="false">IF(M386&lt;&gt;"",R385*$Q$26/12,"")</f>
        <v/>
      </c>
      <c r="P386" s="145" t="str">
        <f aca="false">IF(M386&lt;&gt;"",N386-O386,"")</f>
        <v/>
      </c>
      <c r="Q386" s="145" t="str">
        <f aca="false">IF(M386&lt;&gt;"",P386+Q385,"")</f>
        <v/>
      </c>
      <c r="R386" s="145" t="str">
        <f aca="false">IF(M386&lt;&gt;"",$Q$22-Q386,"")</f>
        <v/>
      </c>
    </row>
    <row r="387" customFormat="false" ht="15" hidden="false" customHeight="true" outlineLevel="0" collapsed="false">
      <c r="A387" s="99"/>
      <c r="B387" s="134"/>
      <c r="C387" s="135" t="n">
        <v>349</v>
      </c>
      <c r="D387" s="144" t="str">
        <f aca="false">IF(($H$24*12-C387)&gt;=0,C387,"")</f>
        <v/>
      </c>
      <c r="E387" s="143" t="n">
        <f aca="false">IF(D387&lt;&gt;"",($H$22*$H$26/12)/(1-(1+($H$26/12))^(-$H$24*12)),0)</f>
        <v>0</v>
      </c>
      <c r="F387" s="145" t="str">
        <f aca="false">IF(D387&lt;&gt;"",I386*$H$26/12,"")</f>
        <v/>
      </c>
      <c r="G387" s="145" t="str">
        <f aca="false">IF(D387&lt;&gt;"",E387-F387,"")</f>
        <v/>
      </c>
      <c r="H387" s="145" t="str">
        <f aca="false">IF(D387&lt;&gt;"",G387+H386,"")</f>
        <v/>
      </c>
      <c r="I387" s="145" t="str">
        <f aca="false">IF(D387&lt;&gt;"",$H$22-H387,"")</f>
        <v/>
      </c>
      <c r="J387" s="138"/>
      <c r="K387" s="139"/>
      <c r="L387" s="135" t="n">
        <v>349</v>
      </c>
      <c r="M387" s="144" t="str">
        <f aca="false">IF(($Q$24*12-L387)&gt;=0,L387,"")</f>
        <v/>
      </c>
      <c r="N387" s="143" t="n">
        <f aca="false">IF(M387&lt;&gt;"",($Q$22*$Q$26/12)/(1-(1+($Q$26/12))^(-$Q$24*12)),0)</f>
        <v>0</v>
      </c>
      <c r="O387" s="145" t="str">
        <f aca="false">IF(M387&lt;&gt;"",R386*$Q$26/12,"")</f>
        <v/>
      </c>
      <c r="P387" s="145" t="str">
        <f aca="false">IF(M387&lt;&gt;"",N387-O387,"")</f>
        <v/>
      </c>
      <c r="Q387" s="145" t="str">
        <f aca="false">IF(M387&lt;&gt;"",P387+Q386,"")</f>
        <v/>
      </c>
      <c r="R387" s="145" t="str">
        <f aca="false">IF(M387&lt;&gt;"",$Q$22-Q387,"")</f>
        <v/>
      </c>
    </row>
    <row r="388" customFormat="false" ht="15" hidden="false" customHeight="true" outlineLevel="0" collapsed="false">
      <c r="A388" s="99"/>
      <c r="B388" s="134"/>
      <c r="C388" s="135" t="n">
        <v>350</v>
      </c>
      <c r="D388" s="144" t="str">
        <f aca="false">IF(($H$24*12-C388)&gt;=0,C388,"")</f>
        <v/>
      </c>
      <c r="E388" s="143" t="n">
        <f aca="false">IF(D388&lt;&gt;"",($H$22*$H$26/12)/(1-(1+($H$26/12))^(-$H$24*12)),0)</f>
        <v>0</v>
      </c>
      <c r="F388" s="145" t="str">
        <f aca="false">IF(D388&lt;&gt;"",I387*$H$26/12,"")</f>
        <v/>
      </c>
      <c r="G388" s="145" t="str">
        <f aca="false">IF(D388&lt;&gt;"",E388-F388,"")</f>
        <v/>
      </c>
      <c r="H388" s="145" t="str">
        <f aca="false">IF(D388&lt;&gt;"",G388+H387,"")</f>
        <v/>
      </c>
      <c r="I388" s="145" t="str">
        <f aca="false">IF(D388&lt;&gt;"",$H$22-H388,"")</f>
        <v/>
      </c>
      <c r="J388" s="138"/>
      <c r="K388" s="139"/>
      <c r="L388" s="135" t="n">
        <v>350</v>
      </c>
      <c r="M388" s="144" t="str">
        <f aca="false">IF(($Q$24*12-L388)&gt;=0,L388,"")</f>
        <v/>
      </c>
      <c r="N388" s="143" t="n">
        <f aca="false">IF(M388&lt;&gt;"",($Q$22*$Q$26/12)/(1-(1+($Q$26/12))^(-$Q$24*12)),0)</f>
        <v>0</v>
      </c>
      <c r="O388" s="145" t="str">
        <f aca="false">IF(M388&lt;&gt;"",R387*$Q$26/12,"")</f>
        <v/>
      </c>
      <c r="P388" s="145" t="str">
        <f aca="false">IF(M388&lt;&gt;"",N388-O388,"")</f>
        <v/>
      </c>
      <c r="Q388" s="145" t="str">
        <f aca="false">IF(M388&lt;&gt;"",P388+Q387,"")</f>
        <v/>
      </c>
      <c r="R388" s="145" t="str">
        <f aca="false">IF(M388&lt;&gt;"",$Q$22-Q388,"")</f>
        <v/>
      </c>
    </row>
    <row r="389" customFormat="false" ht="15" hidden="false" customHeight="true" outlineLevel="0" collapsed="false">
      <c r="A389" s="99"/>
      <c r="B389" s="134"/>
      <c r="C389" s="135" t="n">
        <v>351</v>
      </c>
      <c r="D389" s="144" t="str">
        <f aca="false">IF(($H$24*12-C389)&gt;=0,C389,"")</f>
        <v/>
      </c>
      <c r="E389" s="143" t="n">
        <f aca="false">IF(D389&lt;&gt;"",($H$22*$H$26/12)/(1-(1+($H$26/12))^(-$H$24*12)),0)</f>
        <v>0</v>
      </c>
      <c r="F389" s="145" t="str">
        <f aca="false">IF(D389&lt;&gt;"",I388*$H$26/12,"")</f>
        <v/>
      </c>
      <c r="G389" s="145" t="str">
        <f aca="false">IF(D389&lt;&gt;"",E389-F389,"")</f>
        <v/>
      </c>
      <c r="H389" s="145" t="str">
        <f aca="false">IF(D389&lt;&gt;"",G389+H388,"")</f>
        <v/>
      </c>
      <c r="I389" s="145" t="str">
        <f aca="false">IF(D389&lt;&gt;"",$H$22-H389,"")</f>
        <v/>
      </c>
      <c r="J389" s="138"/>
      <c r="K389" s="139"/>
      <c r="L389" s="135" t="n">
        <v>351</v>
      </c>
      <c r="M389" s="144" t="str">
        <f aca="false">IF(($Q$24*12-L389)&gt;=0,L389,"")</f>
        <v/>
      </c>
      <c r="N389" s="143" t="n">
        <f aca="false">IF(M389&lt;&gt;"",($Q$22*$Q$26/12)/(1-(1+($Q$26/12))^(-$Q$24*12)),0)</f>
        <v>0</v>
      </c>
      <c r="O389" s="145" t="str">
        <f aca="false">IF(M389&lt;&gt;"",R388*$Q$26/12,"")</f>
        <v/>
      </c>
      <c r="P389" s="145" t="str">
        <f aca="false">IF(M389&lt;&gt;"",N389-O389,"")</f>
        <v/>
      </c>
      <c r="Q389" s="145" t="str">
        <f aca="false">IF(M389&lt;&gt;"",P389+Q388,"")</f>
        <v/>
      </c>
      <c r="R389" s="145" t="str">
        <f aca="false">IF(M389&lt;&gt;"",$Q$22-Q389,"")</f>
        <v/>
      </c>
    </row>
    <row r="390" customFormat="false" ht="15" hidden="false" customHeight="true" outlineLevel="0" collapsed="false">
      <c r="A390" s="99"/>
      <c r="B390" s="134"/>
      <c r="C390" s="135" t="n">
        <v>352</v>
      </c>
      <c r="D390" s="144" t="str">
        <f aca="false">IF(($H$24*12-C390)&gt;=0,C390,"")</f>
        <v/>
      </c>
      <c r="E390" s="143" t="n">
        <f aca="false">IF(D390&lt;&gt;"",($H$22*$H$26/12)/(1-(1+($H$26/12))^(-$H$24*12)),0)</f>
        <v>0</v>
      </c>
      <c r="F390" s="145" t="str">
        <f aca="false">IF(D390&lt;&gt;"",I389*$H$26/12,"")</f>
        <v/>
      </c>
      <c r="G390" s="145" t="str">
        <f aca="false">IF(D390&lt;&gt;"",E390-F390,"")</f>
        <v/>
      </c>
      <c r="H390" s="145" t="str">
        <f aca="false">IF(D390&lt;&gt;"",G390+H389,"")</f>
        <v/>
      </c>
      <c r="I390" s="145" t="str">
        <f aca="false">IF(D390&lt;&gt;"",$H$22-H390,"")</f>
        <v/>
      </c>
      <c r="J390" s="138"/>
      <c r="K390" s="139"/>
      <c r="L390" s="135" t="n">
        <v>352</v>
      </c>
      <c r="M390" s="144" t="str">
        <f aca="false">IF(($Q$24*12-L390)&gt;=0,L390,"")</f>
        <v/>
      </c>
      <c r="N390" s="143" t="n">
        <f aca="false">IF(M390&lt;&gt;"",($Q$22*$Q$26/12)/(1-(1+($Q$26/12))^(-$Q$24*12)),0)</f>
        <v>0</v>
      </c>
      <c r="O390" s="145" t="str">
        <f aca="false">IF(M390&lt;&gt;"",R389*$Q$26/12,"")</f>
        <v/>
      </c>
      <c r="P390" s="145" t="str">
        <f aca="false">IF(M390&lt;&gt;"",N390-O390,"")</f>
        <v/>
      </c>
      <c r="Q390" s="145" t="str">
        <f aca="false">IF(M390&lt;&gt;"",P390+Q389,"")</f>
        <v/>
      </c>
      <c r="R390" s="145" t="str">
        <f aca="false">IF(M390&lt;&gt;"",$Q$22-Q390,"")</f>
        <v/>
      </c>
    </row>
    <row r="391" customFormat="false" ht="15" hidden="false" customHeight="true" outlineLevel="0" collapsed="false">
      <c r="A391" s="99"/>
      <c r="B391" s="134"/>
      <c r="C391" s="135" t="n">
        <v>353</v>
      </c>
      <c r="D391" s="144" t="str">
        <f aca="false">IF(($H$24*12-C391)&gt;=0,C391,"")</f>
        <v/>
      </c>
      <c r="E391" s="143" t="n">
        <f aca="false">IF(D391&lt;&gt;"",($H$22*$H$26/12)/(1-(1+($H$26/12))^(-$H$24*12)),0)</f>
        <v>0</v>
      </c>
      <c r="F391" s="145" t="str">
        <f aca="false">IF(D391&lt;&gt;"",I390*$H$26/12,"")</f>
        <v/>
      </c>
      <c r="G391" s="145" t="str">
        <f aca="false">IF(D391&lt;&gt;"",E391-F391,"")</f>
        <v/>
      </c>
      <c r="H391" s="145" t="str">
        <f aca="false">IF(D391&lt;&gt;"",G391+H390,"")</f>
        <v/>
      </c>
      <c r="I391" s="145" t="str">
        <f aca="false">IF(D391&lt;&gt;"",$H$22-H391,"")</f>
        <v/>
      </c>
      <c r="J391" s="138"/>
      <c r="K391" s="139"/>
      <c r="L391" s="135" t="n">
        <v>353</v>
      </c>
      <c r="M391" s="144" t="str">
        <f aca="false">IF(($Q$24*12-L391)&gt;=0,L391,"")</f>
        <v/>
      </c>
      <c r="N391" s="143" t="n">
        <f aca="false">IF(M391&lt;&gt;"",($Q$22*$Q$26/12)/(1-(1+($Q$26/12))^(-$Q$24*12)),0)</f>
        <v>0</v>
      </c>
      <c r="O391" s="145" t="str">
        <f aca="false">IF(M391&lt;&gt;"",R390*$Q$26/12,"")</f>
        <v/>
      </c>
      <c r="P391" s="145" t="str">
        <f aca="false">IF(M391&lt;&gt;"",N391-O391,"")</f>
        <v/>
      </c>
      <c r="Q391" s="145" t="str">
        <f aca="false">IF(M391&lt;&gt;"",P391+Q390,"")</f>
        <v/>
      </c>
      <c r="R391" s="145" t="str">
        <f aca="false">IF(M391&lt;&gt;"",$Q$22-Q391,"")</f>
        <v/>
      </c>
    </row>
    <row r="392" customFormat="false" ht="15" hidden="false" customHeight="true" outlineLevel="0" collapsed="false">
      <c r="A392" s="99"/>
      <c r="B392" s="134"/>
      <c r="C392" s="135" t="n">
        <v>354</v>
      </c>
      <c r="D392" s="144" t="str">
        <f aca="false">IF(($H$24*12-C392)&gt;=0,C392,"")</f>
        <v/>
      </c>
      <c r="E392" s="143" t="n">
        <f aca="false">IF(D392&lt;&gt;"",($H$22*$H$26/12)/(1-(1+($H$26/12))^(-$H$24*12)),0)</f>
        <v>0</v>
      </c>
      <c r="F392" s="145" t="str">
        <f aca="false">IF(D392&lt;&gt;"",I391*$H$26/12,"")</f>
        <v/>
      </c>
      <c r="G392" s="145" t="str">
        <f aca="false">IF(D392&lt;&gt;"",E392-F392,"")</f>
        <v/>
      </c>
      <c r="H392" s="145" t="str">
        <f aca="false">IF(D392&lt;&gt;"",G392+H391,"")</f>
        <v/>
      </c>
      <c r="I392" s="145" t="str">
        <f aca="false">IF(D392&lt;&gt;"",$H$22-H392,"")</f>
        <v/>
      </c>
      <c r="J392" s="138"/>
      <c r="K392" s="139"/>
      <c r="L392" s="135" t="n">
        <v>354</v>
      </c>
      <c r="M392" s="144" t="str">
        <f aca="false">IF(($Q$24*12-L392)&gt;=0,L392,"")</f>
        <v/>
      </c>
      <c r="N392" s="143" t="n">
        <f aca="false">IF(M392&lt;&gt;"",($Q$22*$Q$26/12)/(1-(1+($Q$26/12))^(-$Q$24*12)),0)</f>
        <v>0</v>
      </c>
      <c r="O392" s="145" t="str">
        <f aca="false">IF(M392&lt;&gt;"",R391*$Q$26/12,"")</f>
        <v/>
      </c>
      <c r="P392" s="145" t="str">
        <f aca="false">IF(M392&lt;&gt;"",N392-O392,"")</f>
        <v/>
      </c>
      <c r="Q392" s="145" t="str">
        <f aca="false">IF(M392&lt;&gt;"",P392+Q391,"")</f>
        <v/>
      </c>
      <c r="R392" s="145" t="str">
        <f aca="false">IF(M392&lt;&gt;"",$Q$22-Q392,"")</f>
        <v/>
      </c>
    </row>
    <row r="393" customFormat="false" ht="15" hidden="false" customHeight="true" outlineLevel="0" collapsed="false">
      <c r="A393" s="99"/>
      <c r="B393" s="134"/>
      <c r="C393" s="135" t="n">
        <v>355</v>
      </c>
      <c r="D393" s="144" t="str">
        <f aca="false">IF(($H$24*12-C393)&gt;=0,C393,"")</f>
        <v/>
      </c>
      <c r="E393" s="143" t="n">
        <f aca="false">IF(D393&lt;&gt;"",($H$22*$H$26/12)/(1-(1+($H$26/12))^(-$H$24*12)),0)</f>
        <v>0</v>
      </c>
      <c r="F393" s="145" t="str">
        <f aca="false">IF(D393&lt;&gt;"",I392*$H$26/12,"")</f>
        <v/>
      </c>
      <c r="G393" s="145" t="str">
        <f aca="false">IF(D393&lt;&gt;"",E393-F393,"")</f>
        <v/>
      </c>
      <c r="H393" s="145" t="str">
        <f aca="false">IF(D393&lt;&gt;"",G393+H392,"")</f>
        <v/>
      </c>
      <c r="I393" s="145" t="str">
        <f aca="false">IF(D393&lt;&gt;"",$H$22-H393,"")</f>
        <v/>
      </c>
      <c r="J393" s="138"/>
      <c r="K393" s="139"/>
      <c r="L393" s="135" t="n">
        <v>355</v>
      </c>
      <c r="M393" s="144" t="str">
        <f aca="false">IF(($Q$24*12-L393)&gt;=0,L393,"")</f>
        <v/>
      </c>
      <c r="N393" s="143" t="n">
        <f aca="false">IF(M393&lt;&gt;"",($Q$22*$Q$26/12)/(1-(1+($Q$26/12))^(-$Q$24*12)),0)</f>
        <v>0</v>
      </c>
      <c r="O393" s="145" t="str">
        <f aca="false">IF(M393&lt;&gt;"",R392*$Q$26/12,"")</f>
        <v/>
      </c>
      <c r="P393" s="145" t="str">
        <f aca="false">IF(M393&lt;&gt;"",N393-O393,"")</f>
        <v/>
      </c>
      <c r="Q393" s="145" t="str">
        <f aca="false">IF(M393&lt;&gt;"",P393+Q392,"")</f>
        <v/>
      </c>
      <c r="R393" s="145" t="str">
        <f aca="false">IF(M393&lt;&gt;"",$Q$22-Q393,"")</f>
        <v/>
      </c>
    </row>
    <row r="394" customFormat="false" ht="15" hidden="false" customHeight="true" outlineLevel="0" collapsed="false">
      <c r="A394" s="99"/>
      <c r="B394" s="134"/>
      <c r="C394" s="135" t="n">
        <v>356</v>
      </c>
      <c r="D394" s="144" t="str">
        <f aca="false">IF(($H$24*12-C394)&gt;=0,C394,"")</f>
        <v/>
      </c>
      <c r="E394" s="143" t="n">
        <f aca="false">IF(D394&lt;&gt;"",($H$22*$H$26/12)/(1-(1+($H$26/12))^(-$H$24*12)),0)</f>
        <v>0</v>
      </c>
      <c r="F394" s="145" t="str">
        <f aca="false">IF(D394&lt;&gt;"",I393*$H$26/12,"")</f>
        <v/>
      </c>
      <c r="G394" s="145" t="str">
        <f aca="false">IF(D394&lt;&gt;"",E394-F394,"")</f>
        <v/>
      </c>
      <c r="H394" s="145" t="str">
        <f aca="false">IF(D394&lt;&gt;"",G394+H393,"")</f>
        <v/>
      </c>
      <c r="I394" s="145" t="str">
        <f aca="false">IF(D394&lt;&gt;"",$H$22-H394,"")</f>
        <v/>
      </c>
      <c r="J394" s="138"/>
      <c r="K394" s="139"/>
      <c r="L394" s="135" t="n">
        <v>356</v>
      </c>
      <c r="M394" s="144" t="str">
        <f aca="false">IF(($Q$24*12-L394)&gt;=0,L394,"")</f>
        <v/>
      </c>
      <c r="N394" s="143" t="n">
        <f aca="false">IF(M394&lt;&gt;"",($Q$22*$Q$26/12)/(1-(1+($Q$26/12))^(-$Q$24*12)),0)</f>
        <v>0</v>
      </c>
      <c r="O394" s="145" t="str">
        <f aca="false">IF(M394&lt;&gt;"",R393*$Q$26/12,"")</f>
        <v/>
      </c>
      <c r="P394" s="145" t="str">
        <f aca="false">IF(M394&lt;&gt;"",N394-O394,"")</f>
        <v/>
      </c>
      <c r="Q394" s="145" t="str">
        <f aca="false">IF(M394&lt;&gt;"",P394+Q393,"")</f>
        <v/>
      </c>
      <c r="R394" s="145" t="str">
        <f aca="false">IF(M394&lt;&gt;"",$Q$22-Q394,"")</f>
        <v/>
      </c>
    </row>
    <row r="395" customFormat="false" ht="15" hidden="false" customHeight="true" outlineLevel="0" collapsed="false">
      <c r="A395" s="99"/>
      <c r="B395" s="134"/>
      <c r="C395" s="135" t="n">
        <v>357</v>
      </c>
      <c r="D395" s="144" t="str">
        <f aca="false">IF(($H$24*12-C395)&gt;=0,C395,"")</f>
        <v/>
      </c>
      <c r="E395" s="143" t="n">
        <f aca="false">IF(D395&lt;&gt;"",($H$22*$H$26/12)/(1-(1+($H$26/12))^(-$H$24*12)),0)</f>
        <v>0</v>
      </c>
      <c r="F395" s="145" t="str">
        <f aca="false">IF(D395&lt;&gt;"",I394*$H$26/12,"")</f>
        <v/>
      </c>
      <c r="G395" s="145" t="str">
        <f aca="false">IF(D395&lt;&gt;"",E395-F395,"")</f>
        <v/>
      </c>
      <c r="H395" s="145" t="str">
        <f aca="false">IF(D395&lt;&gt;"",G395+H394,"")</f>
        <v/>
      </c>
      <c r="I395" s="145" t="str">
        <f aca="false">IF(D395&lt;&gt;"",$H$22-H395,"")</f>
        <v/>
      </c>
      <c r="J395" s="138"/>
      <c r="K395" s="139"/>
      <c r="L395" s="135" t="n">
        <v>357</v>
      </c>
      <c r="M395" s="144" t="str">
        <f aca="false">IF(($Q$24*12-L395)&gt;=0,L395,"")</f>
        <v/>
      </c>
      <c r="N395" s="143" t="n">
        <f aca="false">IF(M395&lt;&gt;"",($Q$22*$Q$26/12)/(1-(1+($Q$26/12))^(-$Q$24*12)),0)</f>
        <v>0</v>
      </c>
      <c r="O395" s="145" t="str">
        <f aca="false">IF(M395&lt;&gt;"",R394*$Q$26/12,"")</f>
        <v/>
      </c>
      <c r="P395" s="145" t="str">
        <f aca="false">IF(M395&lt;&gt;"",N395-O395,"")</f>
        <v/>
      </c>
      <c r="Q395" s="145" t="str">
        <f aca="false">IF(M395&lt;&gt;"",P395+Q394,"")</f>
        <v/>
      </c>
      <c r="R395" s="145" t="str">
        <f aca="false">IF(M395&lt;&gt;"",$Q$22-Q395,"")</f>
        <v/>
      </c>
    </row>
    <row r="396" customFormat="false" ht="15" hidden="false" customHeight="true" outlineLevel="0" collapsed="false">
      <c r="A396" s="99"/>
      <c r="B396" s="134"/>
      <c r="C396" s="135" t="n">
        <v>358</v>
      </c>
      <c r="D396" s="144" t="str">
        <f aca="false">IF(($H$24*12-C396)&gt;=0,C396,"")</f>
        <v/>
      </c>
      <c r="E396" s="143" t="n">
        <f aca="false">IF(D396&lt;&gt;"",($H$22*$H$26/12)/(1-(1+($H$26/12))^(-$H$24*12)),0)</f>
        <v>0</v>
      </c>
      <c r="F396" s="145" t="str">
        <f aca="false">IF(D396&lt;&gt;"",I395*$H$26/12,"")</f>
        <v/>
      </c>
      <c r="G396" s="145" t="str">
        <f aca="false">IF(D396&lt;&gt;"",E396-F396,"")</f>
        <v/>
      </c>
      <c r="H396" s="145" t="str">
        <f aca="false">IF(D396&lt;&gt;"",G396+H395,"")</f>
        <v/>
      </c>
      <c r="I396" s="145" t="str">
        <f aca="false">IF(D396&lt;&gt;"",$H$22-H396,"")</f>
        <v/>
      </c>
      <c r="J396" s="138"/>
      <c r="K396" s="139"/>
      <c r="L396" s="135" t="n">
        <v>358</v>
      </c>
      <c r="M396" s="144" t="str">
        <f aca="false">IF(($Q$24*12-L396)&gt;=0,L396,"")</f>
        <v/>
      </c>
      <c r="N396" s="143" t="n">
        <f aca="false">IF(M396&lt;&gt;"",($Q$22*$Q$26/12)/(1-(1+($Q$26/12))^(-$Q$24*12)),0)</f>
        <v>0</v>
      </c>
      <c r="O396" s="145" t="str">
        <f aca="false">IF(M396&lt;&gt;"",R395*$Q$26/12,"")</f>
        <v/>
      </c>
      <c r="P396" s="145" t="str">
        <f aca="false">IF(M396&lt;&gt;"",N396-O396,"")</f>
        <v/>
      </c>
      <c r="Q396" s="145" t="str">
        <f aca="false">IF(M396&lt;&gt;"",P396+Q395,"")</f>
        <v/>
      </c>
      <c r="R396" s="145" t="str">
        <f aca="false">IF(M396&lt;&gt;"",$Q$22-Q396,"")</f>
        <v/>
      </c>
    </row>
    <row r="397" customFormat="false" ht="15" hidden="false" customHeight="true" outlineLevel="0" collapsed="false">
      <c r="A397" s="99"/>
      <c r="B397" s="134"/>
      <c r="C397" s="135" t="n">
        <v>359</v>
      </c>
      <c r="D397" s="144" t="str">
        <f aca="false">IF(($H$24*12-C397)&gt;=0,C397,"")</f>
        <v/>
      </c>
      <c r="E397" s="143" t="n">
        <f aca="false">IF(D397&lt;&gt;"",($H$22*$H$26/12)/(1-(1+($H$26/12))^(-$H$24*12)),0)</f>
        <v>0</v>
      </c>
      <c r="F397" s="145" t="str">
        <f aca="false">IF(D397&lt;&gt;"",I396*$H$26/12,"")</f>
        <v/>
      </c>
      <c r="G397" s="145" t="str">
        <f aca="false">IF(D397&lt;&gt;"",E397-F397,"")</f>
        <v/>
      </c>
      <c r="H397" s="145" t="str">
        <f aca="false">IF(D397&lt;&gt;"",G397+H396,"")</f>
        <v/>
      </c>
      <c r="I397" s="145" t="str">
        <f aca="false">IF(D397&lt;&gt;"",$H$22-H397,"")</f>
        <v/>
      </c>
      <c r="J397" s="138"/>
      <c r="K397" s="139"/>
      <c r="L397" s="135" t="n">
        <v>359</v>
      </c>
      <c r="M397" s="144" t="str">
        <f aca="false">IF(($Q$24*12-L397)&gt;=0,L397,"")</f>
        <v/>
      </c>
      <c r="N397" s="143" t="n">
        <f aca="false">IF(M397&lt;&gt;"",($Q$22*$Q$26/12)/(1-(1+($Q$26/12))^(-$Q$24*12)),0)</f>
        <v>0</v>
      </c>
      <c r="O397" s="145" t="str">
        <f aca="false">IF(M397&lt;&gt;"",R396*$Q$26/12,"")</f>
        <v/>
      </c>
      <c r="P397" s="145" t="str">
        <f aca="false">IF(M397&lt;&gt;"",N397-O397,"")</f>
        <v/>
      </c>
      <c r="Q397" s="145" t="str">
        <f aca="false">IF(M397&lt;&gt;"",P397+Q396,"")</f>
        <v/>
      </c>
      <c r="R397" s="145" t="str">
        <f aca="false">IF(M397&lt;&gt;"",$Q$22-Q397,"")</f>
        <v/>
      </c>
    </row>
    <row r="398" customFormat="false" ht="15" hidden="false" customHeight="true" outlineLevel="0" collapsed="false">
      <c r="A398" s="146"/>
      <c r="B398" s="147"/>
      <c r="C398" s="148" t="n">
        <v>360</v>
      </c>
      <c r="D398" s="144" t="str">
        <f aca="false">IF(($H$24*12-C398)&gt;=0,C398,"")</f>
        <v/>
      </c>
      <c r="E398" s="143" t="n">
        <f aca="false">IF(D398&lt;&gt;"",($H$22*$H$26/12)/(1-(1+($H$26/12))^(-$H$24*12)),0)</f>
        <v>0</v>
      </c>
      <c r="F398" s="145" t="str">
        <f aca="false">IF(D398&lt;&gt;"",I397*$H$26/12,"")</f>
        <v/>
      </c>
      <c r="G398" s="145" t="str">
        <f aca="false">IF(D398&lt;&gt;"",E398-F398,"")</f>
        <v/>
      </c>
      <c r="H398" s="145" t="str">
        <f aca="false">IF(D398&lt;&gt;"",G398+H397,"")</f>
        <v/>
      </c>
      <c r="I398" s="145" t="str">
        <f aca="false">IF(D398&lt;&gt;"",$H$22-H398,"")</f>
        <v/>
      </c>
      <c r="J398" s="149"/>
      <c r="K398" s="150"/>
      <c r="L398" s="148" t="n">
        <v>360</v>
      </c>
      <c r="M398" s="144" t="str">
        <f aca="false">IF(($Q$24*12-L398)&gt;=0,L398,"")</f>
        <v/>
      </c>
      <c r="N398" s="143" t="n">
        <f aca="false">IF(M398&lt;&gt;"",($Q$22*$Q$26/12)/(1-(1+($Q$26/12))^(-$Q$24*12)),0)</f>
        <v>0</v>
      </c>
      <c r="O398" s="145" t="str">
        <f aca="false">IF(M398&lt;&gt;"",R397*$Q$26/12,"")</f>
        <v/>
      </c>
      <c r="P398" s="145" t="str">
        <f aca="false">IF(M398&lt;&gt;"",N398-O398,"")</f>
        <v/>
      </c>
      <c r="Q398" s="145" t="str">
        <f aca="false">IF(M398&lt;&gt;"",P398+Q397,"")</f>
        <v/>
      </c>
      <c r="R398" s="145" t="str">
        <f aca="false">IF(M398&lt;&gt;"",$Q$22-Q398,"")</f>
        <v/>
      </c>
    </row>
  </sheetData>
  <mergeCells count="3">
    <mergeCell ref="G2:K2"/>
    <mergeCell ref="M12:N12"/>
    <mergeCell ref="M13:N13"/>
  </mergeCells>
  <printOptions headings="false" gridLines="false" gridLinesSet="true" horizontalCentered="false" verticalCentered="false"/>
  <pageMargins left="0.708333333333333" right="0.708333333333333" top="0.379861111111111" bottom="0.360416666666667"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Y67"/>
  <sheetViews>
    <sheetView showFormulas="false" showGridLines="false" showRowColHeaders="true" showZeros="true" rightToLeft="false" tabSelected="false" showOutlineSymbols="true" defaultGridColor="true" view="normal" topLeftCell="A4" colorId="64" zoomScale="90" zoomScaleNormal="90" zoomScalePageLayoutView="100" workbookViewId="0">
      <selection pane="topLeft" activeCell="Q17" activeCellId="0" sqref="Q17"/>
    </sheetView>
  </sheetViews>
  <sheetFormatPr defaultColWidth="10.859375" defaultRowHeight="15" zeroHeight="false" outlineLevelRow="0" outlineLevelCol="0"/>
  <cols>
    <col collapsed="false" customWidth="true" hidden="false" outlineLevel="0" max="1" min="1" style="5" width="4.35"/>
    <col collapsed="false" customWidth="true" hidden="false" outlineLevel="0" max="2" min="2" style="5" width="27.68"/>
    <col collapsed="false" customWidth="true" hidden="false" outlineLevel="0" max="3" min="3" style="5" width="13.68"/>
    <col collapsed="false" customWidth="true" hidden="false" outlineLevel="0" max="4" min="4" style="5" width="2"/>
    <col collapsed="false" customWidth="true" hidden="false" outlineLevel="0" max="5" min="5" style="5" width="13.68"/>
    <col collapsed="false" customWidth="true" hidden="false" outlineLevel="0" max="6" min="6" style="5" width="13.86"/>
    <col collapsed="false" customWidth="true" hidden="false" outlineLevel="0" max="7" min="7" style="5" width="14.35"/>
    <col collapsed="false" customWidth="true" hidden="false" outlineLevel="0" max="8" min="8" style="5" width="1.68"/>
    <col collapsed="false" customWidth="true" hidden="false" outlineLevel="0" max="10" min="9" style="5" width="11"/>
    <col collapsed="false" customWidth="true" hidden="false" outlineLevel="0" max="11" min="11" style="5" width="10.17"/>
    <col collapsed="false" customWidth="true" hidden="false" outlineLevel="0" max="12" min="12" style="5" width="1.51"/>
    <col collapsed="false" customWidth="true" hidden="false" outlineLevel="0" max="13" min="13" style="5" width="12.86"/>
    <col collapsed="false" customWidth="true" hidden="false" outlineLevel="0" max="14" min="14" style="5" width="1.51"/>
    <col collapsed="false" customWidth="true" hidden="false" outlineLevel="0" max="15" min="15" style="5" width="13.17"/>
    <col collapsed="false" customWidth="true" hidden="false" outlineLevel="0" max="19" min="16" style="5" width="11.5"/>
    <col collapsed="false" customWidth="true" hidden="false" outlineLevel="0" max="20" min="20" style="5" width="1.35"/>
    <col collapsed="false" customWidth="true" hidden="false" outlineLevel="0" max="21" min="21" style="5" width="12.17"/>
    <col collapsed="false" customWidth="true" hidden="false" outlineLevel="0" max="22" min="22" style="5" width="11.5"/>
    <col collapsed="false" customWidth="false" hidden="true" outlineLevel="0" max="23" min="23" style="5" width="10.83"/>
    <col collapsed="false" customWidth="true" hidden="false" outlineLevel="0" max="25" min="24" style="5" width="11.5"/>
    <col collapsed="false" customWidth="false" hidden="false" outlineLevel="0" max="16384" min="26" style="5" width="10.85"/>
  </cols>
  <sheetData>
    <row r="1" customFormat="false" ht="15.75" hidden="false" customHeight="true" outlineLevel="0" collapsed="false">
      <c r="A1" s="6"/>
      <c r="B1" s="53"/>
      <c r="C1" s="53"/>
      <c r="D1" s="9"/>
      <c r="E1" s="53"/>
      <c r="F1" s="53"/>
      <c r="G1" s="53"/>
      <c r="H1" s="53"/>
      <c r="I1" s="53"/>
      <c r="J1" s="9"/>
      <c r="K1" s="9"/>
      <c r="L1" s="9"/>
      <c r="M1" s="9"/>
      <c r="N1" s="9"/>
      <c r="O1" s="9"/>
      <c r="P1" s="9"/>
      <c r="Q1" s="9"/>
      <c r="R1" s="9"/>
      <c r="S1" s="9"/>
      <c r="T1" s="9"/>
      <c r="U1" s="9"/>
      <c r="V1" s="9"/>
      <c r="W1" s="9"/>
      <c r="X1" s="9"/>
      <c r="Y1" s="10"/>
    </row>
    <row r="2" customFormat="false" ht="18.75" hidden="false" customHeight="true" outlineLevel="0" collapsed="false">
      <c r="A2" s="11"/>
      <c r="B2" s="100"/>
      <c r="C2" s="101"/>
      <c r="D2" s="55"/>
      <c r="E2" s="56" t="s">
        <v>98</v>
      </c>
      <c r="F2" s="56"/>
      <c r="G2" s="56"/>
      <c r="H2" s="56"/>
      <c r="I2" s="56"/>
      <c r="J2" s="16"/>
      <c r="K2" s="23"/>
      <c r="L2" s="23"/>
      <c r="M2" s="23"/>
      <c r="N2" s="23"/>
      <c r="O2" s="23"/>
      <c r="P2" s="23"/>
      <c r="Q2" s="23"/>
      <c r="R2" s="23"/>
      <c r="S2" s="23"/>
      <c r="T2" s="23"/>
      <c r="U2" s="23"/>
      <c r="V2" s="23"/>
      <c r="W2" s="23"/>
      <c r="X2" s="23"/>
      <c r="Y2" s="17"/>
    </row>
    <row r="3" customFormat="false" ht="15" hidden="false" customHeight="true" outlineLevel="0" collapsed="false">
      <c r="A3" s="11"/>
      <c r="B3" s="16"/>
      <c r="C3" s="102"/>
      <c r="D3" s="16"/>
      <c r="E3" s="22"/>
      <c r="F3" s="22"/>
      <c r="G3" s="22"/>
      <c r="H3" s="22"/>
      <c r="I3" s="22"/>
      <c r="J3" s="23"/>
      <c r="K3" s="23"/>
      <c r="L3" s="23"/>
      <c r="M3" s="23"/>
      <c r="N3" s="23"/>
      <c r="O3" s="23"/>
      <c r="P3" s="23"/>
      <c r="Q3" s="23"/>
      <c r="R3" s="23"/>
      <c r="S3" s="23"/>
      <c r="T3" s="23"/>
      <c r="U3" s="23"/>
      <c r="V3" s="23"/>
      <c r="W3" s="23"/>
      <c r="X3" s="23"/>
      <c r="Y3" s="17"/>
    </row>
    <row r="4" customFormat="false" ht="15" hidden="false" customHeight="true" outlineLevel="0" collapsed="false">
      <c r="A4" s="11"/>
      <c r="B4" s="16"/>
      <c r="C4" s="102"/>
      <c r="D4" s="16"/>
      <c r="E4" s="23"/>
      <c r="F4" s="23"/>
      <c r="G4" s="23"/>
      <c r="H4" s="23"/>
      <c r="I4" s="23"/>
      <c r="J4" s="23"/>
      <c r="K4" s="23"/>
      <c r="L4" s="23"/>
      <c r="M4" s="23"/>
      <c r="N4" s="23"/>
      <c r="O4" s="23"/>
      <c r="P4" s="23"/>
      <c r="Q4" s="23"/>
      <c r="R4" s="23"/>
      <c r="S4" s="23"/>
      <c r="T4" s="23"/>
      <c r="U4" s="23"/>
      <c r="V4" s="23"/>
      <c r="W4" s="23"/>
      <c r="X4" s="23"/>
      <c r="Y4" s="17"/>
    </row>
    <row r="5" customFormat="false" ht="15" hidden="false" customHeight="true" outlineLevel="0" collapsed="false">
      <c r="A5" s="11"/>
      <c r="B5" s="16"/>
      <c r="C5" s="102"/>
      <c r="D5" s="16"/>
      <c r="E5" s="23"/>
      <c r="F5" s="23"/>
      <c r="G5" s="23"/>
      <c r="H5" s="23"/>
      <c r="I5" s="23"/>
      <c r="J5" s="23"/>
      <c r="K5" s="23"/>
      <c r="L5" s="23"/>
      <c r="M5" s="23"/>
      <c r="N5" s="23"/>
      <c r="O5" s="23"/>
      <c r="P5" s="23"/>
      <c r="Q5" s="23"/>
      <c r="R5" s="23"/>
      <c r="S5" s="23"/>
      <c r="T5" s="23"/>
      <c r="U5" s="23"/>
      <c r="V5" s="23"/>
      <c r="W5" s="23"/>
      <c r="X5" s="23"/>
      <c r="Y5" s="17"/>
    </row>
    <row r="6" customFormat="false" ht="15.75" hidden="false" customHeight="true" outlineLevel="0" collapsed="false">
      <c r="A6" s="11"/>
      <c r="B6" s="103"/>
      <c r="C6" s="92"/>
      <c r="D6" s="16"/>
      <c r="E6" s="34"/>
      <c r="F6" s="23"/>
      <c r="G6" s="23"/>
      <c r="H6" s="23"/>
      <c r="I6" s="23"/>
      <c r="J6" s="23"/>
      <c r="K6" s="23"/>
      <c r="L6" s="23"/>
      <c r="M6" s="23"/>
      <c r="N6" s="23"/>
      <c r="O6" s="23"/>
      <c r="P6" s="23"/>
      <c r="Q6" s="23"/>
      <c r="R6" s="23"/>
      <c r="S6" s="23"/>
      <c r="T6" s="23"/>
      <c r="U6" s="23"/>
      <c r="V6" s="23"/>
      <c r="W6" s="23"/>
      <c r="X6" s="23"/>
      <c r="Y6" s="17"/>
    </row>
    <row r="7" customFormat="false" ht="15" hidden="false" customHeight="true" outlineLevel="0" collapsed="false">
      <c r="A7" s="28"/>
      <c r="B7" s="104"/>
      <c r="C7" s="22"/>
      <c r="D7" s="23"/>
      <c r="E7" s="23"/>
      <c r="F7" s="23"/>
      <c r="G7" s="23"/>
      <c r="H7" s="23"/>
      <c r="I7" s="23"/>
      <c r="J7" s="23"/>
      <c r="K7" s="23"/>
      <c r="L7" s="23"/>
      <c r="M7" s="23"/>
      <c r="N7" s="23"/>
      <c r="O7" s="23"/>
      <c r="P7" s="23"/>
      <c r="Q7" s="23"/>
      <c r="R7" s="23"/>
      <c r="S7" s="23"/>
      <c r="T7" s="23"/>
      <c r="U7" s="23"/>
      <c r="V7" s="23"/>
      <c r="W7" s="23"/>
      <c r="X7" s="23"/>
      <c r="Y7" s="17"/>
    </row>
    <row r="8" customFormat="false" ht="15" hidden="false" customHeight="true" outlineLevel="0" collapsed="false">
      <c r="A8" s="28"/>
      <c r="B8" s="23"/>
      <c r="C8" s="23"/>
      <c r="D8" s="23"/>
      <c r="E8" s="23"/>
      <c r="F8" s="23"/>
      <c r="G8" s="23"/>
      <c r="H8" s="23"/>
      <c r="I8" s="23"/>
      <c r="J8" s="23"/>
      <c r="K8" s="23"/>
      <c r="L8" s="23"/>
      <c r="M8" s="23"/>
      <c r="N8" s="23"/>
      <c r="O8" s="23"/>
      <c r="P8" s="23"/>
      <c r="Q8" s="23"/>
      <c r="R8" s="23"/>
      <c r="S8" s="23"/>
      <c r="T8" s="23"/>
      <c r="U8" s="23"/>
      <c r="V8" s="23"/>
      <c r="W8" s="23"/>
      <c r="X8" s="23"/>
      <c r="Y8" s="17"/>
    </row>
    <row r="9" customFormat="false" ht="15" hidden="false" customHeight="true" outlineLevel="0" collapsed="false">
      <c r="A9" s="28"/>
      <c r="B9" s="23"/>
      <c r="C9" s="23"/>
      <c r="D9" s="23"/>
      <c r="E9" s="23"/>
      <c r="F9" s="23"/>
      <c r="G9" s="23"/>
      <c r="H9" s="23"/>
      <c r="I9" s="23"/>
      <c r="J9" s="23"/>
      <c r="K9" s="23"/>
      <c r="L9" s="23"/>
      <c r="M9" s="23"/>
      <c r="N9" s="23"/>
      <c r="O9" s="23"/>
      <c r="P9" s="23"/>
      <c r="Q9" s="23"/>
      <c r="R9" s="23"/>
      <c r="S9" s="23"/>
      <c r="T9" s="23"/>
      <c r="U9" s="23"/>
      <c r="V9" s="23"/>
      <c r="W9" s="23"/>
      <c r="X9" s="23"/>
      <c r="Y9" s="17"/>
    </row>
    <row r="10" customFormat="false" ht="15" hidden="false" customHeight="true" outlineLevel="0" collapsed="false">
      <c r="A10" s="28"/>
      <c r="B10" s="23"/>
      <c r="C10" s="23"/>
      <c r="D10" s="23"/>
      <c r="E10" s="23"/>
      <c r="F10" s="23"/>
      <c r="G10" s="23"/>
      <c r="H10" s="23"/>
      <c r="I10" s="23"/>
      <c r="J10" s="23"/>
      <c r="K10" s="23"/>
      <c r="L10" s="23"/>
      <c r="M10" s="23"/>
      <c r="N10" s="23"/>
      <c r="O10" s="23"/>
      <c r="P10" s="23"/>
      <c r="Q10" s="23"/>
      <c r="R10" s="23"/>
      <c r="S10" s="23"/>
      <c r="T10" s="23"/>
      <c r="U10" s="23"/>
      <c r="V10" s="23"/>
      <c r="W10" s="23"/>
      <c r="X10" s="23"/>
      <c r="Y10" s="17"/>
    </row>
    <row r="11" customFormat="false" ht="15.75" hidden="false" customHeight="true" outlineLevel="0" collapsed="false">
      <c r="A11" s="28"/>
      <c r="B11" s="38"/>
      <c r="C11" s="38"/>
      <c r="D11" s="23"/>
      <c r="E11" s="23"/>
      <c r="F11" s="23"/>
      <c r="G11" s="23"/>
      <c r="H11" s="23"/>
      <c r="I11" s="23"/>
      <c r="J11" s="23"/>
      <c r="K11" s="23"/>
      <c r="L11" s="23"/>
      <c r="M11" s="23"/>
      <c r="N11" s="23"/>
      <c r="O11" s="23"/>
      <c r="P11" s="23"/>
      <c r="Q11" s="23"/>
      <c r="R11" s="23"/>
      <c r="S11" s="23"/>
      <c r="T11" s="23"/>
      <c r="U11" s="23"/>
      <c r="V11" s="23"/>
      <c r="W11" s="23"/>
      <c r="X11" s="23"/>
      <c r="Y11" s="17"/>
    </row>
    <row r="12" customFormat="false" ht="15.75" hidden="false" customHeight="true" outlineLevel="0" collapsed="false">
      <c r="A12" s="11"/>
      <c r="B12" s="151"/>
      <c r="C12" s="152" t="s">
        <v>99</v>
      </c>
      <c r="D12" s="16"/>
      <c r="E12" s="23"/>
      <c r="F12" s="23"/>
      <c r="G12" s="23"/>
      <c r="H12" s="23"/>
      <c r="I12" s="23"/>
      <c r="J12" s="23"/>
      <c r="K12" s="23"/>
      <c r="L12" s="23"/>
      <c r="M12" s="23"/>
      <c r="N12" s="23"/>
      <c r="O12" s="23"/>
      <c r="P12" s="23"/>
      <c r="Q12" s="23"/>
      <c r="R12" s="23"/>
      <c r="S12" s="23"/>
      <c r="T12" s="23"/>
      <c r="U12" s="23"/>
      <c r="V12" s="23"/>
      <c r="W12" s="23"/>
      <c r="X12" s="23"/>
      <c r="Y12" s="17"/>
    </row>
    <row r="13" customFormat="false" ht="16.5" hidden="false" customHeight="true" outlineLevel="0" collapsed="false">
      <c r="A13" s="11"/>
      <c r="B13" s="153" t="s">
        <v>98</v>
      </c>
      <c r="C13" s="154" t="s">
        <v>95</v>
      </c>
      <c r="D13" s="16"/>
      <c r="E13" s="23"/>
      <c r="F13" s="23"/>
      <c r="G13" s="23"/>
      <c r="H13" s="23"/>
      <c r="I13" s="38"/>
      <c r="J13" s="38"/>
      <c r="K13" s="38"/>
      <c r="L13" s="23"/>
      <c r="M13" s="23"/>
      <c r="N13" s="23"/>
      <c r="O13" s="23"/>
      <c r="P13" s="23"/>
      <c r="Q13" s="23"/>
      <c r="R13" s="23"/>
      <c r="S13" s="23"/>
      <c r="T13" s="23"/>
      <c r="U13" s="23"/>
      <c r="V13" s="23"/>
      <c r="W13" s="23"/>
      <c r="X13" s="23"/>
      <c r="Y13" s="17"/>
    </row>
    <row r="14" customFormat="false" ht="15.75" hidden="false" customHeight="true" outlineLevel="0" collapsed="false">
      <c r="A14" s="11"/>
      <c r="B14" s="155" t="s">
        <v>100</v>
      </c>
      <c r="C14" s="156" t="n">
        <v>900</v>
      </c>
      <c r="D14" s="16"/>
      <c r="E14" s="23"/>
      <c r="F14" s="23"/>
      <c r="G14" s="23"/>
      <c r="H14" s="102"/>
      <c r="I14" s="95" t="s">
        <v>101</v>
      </c>
      <c r="J14" s="95"/>
      <c r="K14" s="95"/>
      <c r="L14" s="16"/>
      <c r="M14" s="23"/>
      <c r="N14" s="23"/>
      <c r="O14" s="23"/>
      <c r="P14" s="23"/>
      <c r="Q14" s="23"/>
      <c r="R14" s="23"/>
      <c r="S14" s="23"/>
      <c r="T14" s="23"/>
      <c r="U14" s="23"/>
      <c r="V14" s="23"/>
      <c r="W14" s="23"/>
      <c r="X14" s="23"/>
      <c r="Y14" s="17"/>
    </row>
    <row r="15" customFormat="false" ht="15.75" hidden="false" customHeight="true" outlineLevel="0" collapsed="false">
      <c r="A15" s="11"/>
      <c r="B15" s="73" t="s">
        <v>102</v>
      </c>
      <c r="C15" s="157" t="n">
        <v>330</v>
      </c>
      <c r="D15" s="16"/>
      <c r="E15" s="23"/>
      <c r="F15" s="23"/>
      <c r="G15" s="23"/>
      <c r="H15" s="102"/>
      <c r="I15" s="158" t="s">
        <v>103</v>
      </c>
      <c r="J15" s="159"/>
      <c r="K15" s="160" t="n">
        <v>0</v>
      </c>
      <c r="L15" s="16"/>
      <c r="M15" s="23"/>
      <c r="N15" s="23"/>
      <c r="O15" s="23"/>
      <c r="P15" s="23"/>
      <c r="Q15" s="23"/>
      <c r="R15" s="23"/>
      <c r="S15" s="23"/>
      <c r="T15" s="23"/>
      <c r="U15" s="23"/>
      <c r="V15" s="23"/>
      <c r="W15" s="23"/>
      <c r="X15" s="23"/>
      <c r="Y15" s="17"/>
    </row>
    <row r="16" customFormat="false" ht="15.75" hidden="false" customHeight="true" outlineLevel="0" collapsed="false">
      <c r="A16" s="11"/>
      <c r="B16" s="73" t="s">
        <v>104</v>
      </c>
      <c r="C16" s="157"/>
      <c r="D16" s="16"/>
      <c r="E16" s="23"/>
      <c r="F16" s="23"/>
      <c r="G16" s="23"/>
      <c r="H16" s="23"/>
      <c r="I16" s="91"/>
      <c r="J16" s="91"/>
      <c r="K16" s="91"/>
      <c r="L16" s="23"/>
      <c r="M16" s="23"/>
      <c r="N16" s="23"/>
      <c r="O16" s="23"/>
      <c r="P16" s="23"/>
      <c r="Q16" s="23"/>
      <c r="R16" s="23"/>
      <c r="S16" s="23"/>
      <c r="T16" s="23"/>
      <c r="U16" s="23"/>
      <c r="V16" s="23"/>
      <c r="W16" s="161" t="s">
        <v>105</v>
      </c>
      <c r="X16" s="23"/>
      <c r="Y16" s="17"/>
    </row>
    <row r="17" customFormat="false" ht="15.75" hidden="false" customHeight="true" outlineLevel="0" collapsed="false">
      <c r="A17" s="11"/>
      <c r="B17" s="73" t="s">
        <v>106</v>
      </c>
      <c r="C17" s="157" t="n">
        <v>300</v>
      </c>
      <c r="D17" s="16"/>
      <c r="E17" s="23"/>
      <c r="F17" s="23"/>
      <c r="G17" s="23"/>
      <c r="H17" s="102"/>
      <c r="I17" s="95" t="s">
        <v>107</v>
      </c>
      <c r="J17" s="95"/>
      <c r="K17" s="95"/>
      <c r="L17" s="16"/>
      <c r="M17" s="23"/>
      <c r="N17" s="23"/>
      <c r="O17" s="23"/>
      <c r="P17" s="23"/>
      <c r="Q17" s="23"/>
      <c r="R17" s="23"/>
      <c r="S17" s="23"/>
      <c r="T17" s="23"/>
      <c r="U17" s="23"/>
      <c r="V17" s="23"/>
      <c r="W17" s="161" t="s">
        <v>108</v>
      </c>
      <c r="X17" s="23"/>
      <c r="Y17" s="17"/>
    </row>
    <row r="18" customFormat="false" ht="15.75" hidden="false" customHeight="true" outlineLevel="0" collapsed="false">
      <c r="A18" s="11"/>
      <c r="B18" s="73" t="s">
        <v>109</v>
      </c>
      <c r="C18" s="157"/>
      <c r="D18" s="16"/>
      <c r="E18" s="23"/>
      <c r="F18" s="23"/>
      <c r="G18" s="23"/>
      <c r="H18" s="102"/>
      <c r="I18" s="158" t="s">
        <v>110</v>
      </c>
      <c r="J18" s="159"/>
      <c r="K18" s="162" t="s">
        <v>105</v>
      </c>
      <c r="L18" s="16"/>
      <c r="M18" s="23"/>
      <c r="N18" s="23"/>
      <c r="O18" s="23"/>
      <c r="P18" s="23"/>
      <c r="Q18" s="23"/>
      <c r="R18" s="23"/>
      <c r="S18" s="23"/>
      <c r="T18" s="23"/>
      <c r="U18" s="23"/>
      <c r="V18" s="23"/>
      <c r="W18" s="23"/>
      <c r="X18" s="23"/>
      <c r="Y18" s="17"/>
    </row>
    <row r="19" customFormat="false" ht="15" hidden="false" customHeight="true" outlineLevel="0" collapsed="false">
      <c r="A19" s="11"/>
      <c r="B19" s="73" t="s">
        <v>111</v>
      </c>
      <c r="C19" s="157" t="n">
        <v>80</v>
      </c>
      <c r="D19" s="16"/>
      <c r="E19" s="23"/>
      <c r="F19" s="23"/>
      <c r="G19" s="23"/>
      <c r="H19" s="23"/>
      <c r="I19" s="22"/>
      <c r="J19" s="22"/>
      <c r="K19" s="22"/>
      <c r="L19" s="23"/>
      <c r="M19" s="23"/>
      <c r="N19" s="23"/>
      <c r="O19" s="23"/>
      <c r="P19" s="23"/>
      <c r="Q19" s="23"/>
      <c r="R19" s="23"/>
      <c r="S19" s="23"/>
      <c r="T19" s="23"/>
      <c r="U19" s="23"/>
      <c r="V19" s="23"/>
      <c r="W19" s="23"/>
      <c r="X19" s="23"/>
      <c r="Y19" s="17"/>
    </row>
    <row r="20" customFormat="false" ht="15" hidden="false" customHeight="true" outlineLevel="0" collapsed="false">
      <c r="A20" s="11"/>
      <c r="B20" s="73" t="s">
        <v>112</v>
      </c>
      <c r="C20" s="157" t="n">
        <v>200</v>
      </c>
      <c r="D20" s="16"/>
      <c r="E20" s="23"/>
      <c r="F20" s="23"/>
      <c r="G20" s="23"/>
      <c r="H20" s="23"/>
      <c r="I20" s="23"/>
      <c r="J20" s="23"/>
      <c r="K20" s="23"/>
      <c r="L20" s="23"/>
      <c r="M20" s="23"/>
      <c r="N20" s="23"/>
      <c r="O20" s="23"/>
      <c r="P20" s="23"/>
      <c r="Q20" s="23"/>
      <c r="R20" s="23"/>
      <c r="S20" s="23"/>
      <c r="T20" s="23"/>
      <c r="U20" s="23"/>
      <c r="V20" s="23"/>
      <c r="W20" s="23"/>
      <c r="X20" s="23"/>
      <c r="Y20" s="17"/>
    </row>
    <row r="21" customFormat="false" ht="15" hidden="false" customHeight="true" outlineLevel="0" collapsed="false">
      <c r="A21" s="11"/>
      <c r="B21" s="73" t="s">
        <v>113</v>
      </c>
      <c r="C21" s="157"/>
      <c r="D21" s="16"/>
      <c r="E21" s="23"/>
      <c r="F21" s="23"/>
      <c r="G21" s="23"/>
      <c r="H21" s="23"/>
      <c r="I21" s="23"/>
      <c r="J21" s="23"/>
      <c r="K21" s="23"/>
      <c r="L21" s="23"/>
      <c r="M21" s="23"/>
      <c r="N21" s="23"/>
      <c r="O21" s="23"/>
      <c r="P21" s="23"/>
      <c r="Q21" s="23"/>
      <c r="R21" s="23"/>
      <c r="S21" s="23"/>
      <c r="T21" s="23"/>
      <c r="U21" s="23"/>
      <c r="V21" s="23"/>
      <c r="W21" s="23"/>
      <c r="X21" s="23"/>
      <c r="Y21" s="17"/>
    </row>
    <row r="22" customFormat="false" ht="16.5" hidden="false" customHeight="true" outlineLevel="0" collapsed="false">
      <c r="A22" s="11"/>
      <c r="B22" s="73" t="s">
        <v>114</v>
      </c>
      <c r="C22" s="157" t="n">
        <v>30</v>
      </c>
      <c r="D22" s="16"/>
      <c r="E22" s="23"/>
      <c r="F22" s="23"/>
      <c r="G22" s="23"/>
      <c r="H22" s="23"/>
      <c r="I22" s="23"/>
      <c r="J22" s="23"/>
      <c r="K22" s="23"/>
      <c r="L22" s="23"/>
      <c r="M22" s="23"/>
      <c r="N22" s="23"/>
      <c r="O22" s="23"/>
      <c r="P22" s="23"/>
      <c r="Q22" s="23"/>
      <c r="R22" s="23"/>
      <c r="S22" s="23"/>
      <c r="T22" s="23"/>
      <c r="U22" s="23"/>
      <c r="V22" s="23"/>
      <c r="W22" s="23"/>
      <c r="X22" s="23"/>
      <c r="Y22" s="17"/>
    </row>
    <row r="23" customFormat="false" ht="15" hidden="false" customHeight="true" outlineLevel="0" collapsed="false">
      <c r="A23" s="11"/>
      <c r="B23" s="73" t="s">
        <v>115</v>
      </c>
      <c r="C23" s="157"/>
      <c r="D23" s="16"/>
      <c r="E23" s="23"/>
      <c r="F23" s="34"/>
      <c r="G23" s="23"/>
      <c r="H23" s="23"/>
      <c r="I23" s="23"/>
      <c r="J23" s="23"/>
      <c r="K23" s="23"/>
      <c r="L23" s="23"/>
      <c r="M23" s="23"/>
      <c r="N23" s="23"/>
      <c r="O23" s="23"/>
      <c r="P23" s="23"/>
      <c r="Q23" s="23"/>
      <c r="R23" s="23"/>
      <c r="S23" s="23"/>
      <c r="T23" s="23"/>
      <c r="U23" s="23"/>
      <c r="V23" s="23"/>
      <c r="W23" s="23"/>
      <c r="X23" s="23"/>
      <c r="Y23" s="17"/>
    </row>
    <row r="24" customFormat="false" ht="15.75" hidden="false" customHeight="true" outlineLevel="0" collapsed="false">
      <c r="A24" s="11"/>
      <c r="B24" s="88" t="s">
        <v>116</v>
      </c>
      <c r="C24" s="163"/>
      <c r="D24" s="16"/>
      <c r="E24" s="23"/>
      <c r="F24" s="34"/>
      <c r="G24" s="23"/>
      <c r="H24" s="23"/>
      <c r="I24" s="23"/>
      <c r="J24" s="23"/>
      <c r="K24" s="23"/>
      <c r="L24" s="23"/>
      <c r="M24" s="23"/>
      <c r="N24" s="23"/>
      <c r="O24" s="23"/>
      <c r="P24" s="23"/>
      <c r="Q24" s="23"/>
      <c r="R24" s="23"/>
      <c r="S24" s="23"/>
      <c r="T24" s="23"/>
      <c r="U24" s="23"/>
      <c r="V24" s="23"/>
      <c r="W24" s="23"/>
      <c r="X24" s="23"/>
      <c r="Y24" s="17"/>
    </row>
    <row r="25" customFormat="false" ht="15.75" hidden="false" customHeight="true" outlineLevel="0" collapsed="false">
      <c r="A25" s="28"/>
      <c r="B25" s="29"/>
      <c r="C25" s="22"/>
      <c r="D25" s="23"/>
      <c r="E25" s="23"/>
      <c r="F25" s="34"/>
      <c r="G25" s="23"/>
      <c r="H25" s="23"/>
      <c r="I25" s="23"/>
      <c r="J25" s="23"/>
      <c r="K25" s="23"/>
      <c r="L25" s="23"/>
      <c r="M25" s="23"/>
      <c r="N25" s="23"/>
      <c r="O25" s="23"/>
      <c r="P25" s="23"/>
      <c r="Q25" s="23"/>
      <c r="R25" s="23"/>
      <c r="S25" s="23"/>
      <c r="T25" s="23"/>
      <c r="U25" s="23"/>
      <c r="V25" s="23"/>
      <c r="W25" s="23"/>
      <c r="X25" s="23"/>
      <c r="Y25" s="17"/>
    </row>
    <row r="26" customFormat="false" ht="16.5" hidden="false" customHeight="true" outlineLevel="0" collapsed="false">
      <c r="A26" s="28"/>
      <c r="B26" s="164"/>
      <c r="C26" s="23"/>
      <c r="D26" s="23"/>
      <c r="E26" s="23"/>
      <c r="F26" s="34"/>
      <c r="G26" s="23"/>
      <c r="H26" s="23"/>
      <c r="I26" s="23"/>
      <c r="J26" s="23"/>
      <c r="K26" s="23"/>
      <c r="L26" s="23"/>
      <c r="M26" s="23"/>
      <c r="N26" s="23"/>
      <c r="O26" s="23"/>
      <c r="P26" s="23"/>
      <c r="Q26" s="23"/>
      <c r="R26" s="23"/>
      <c r="S26" s="23"/>
      <c r="T26" s="23"/>
      <c r="U26" s="23"/>
      <c r="V26" s="23"/>
      <c r="W26" s="23"/>
      <c r="X26" s="23"/>
      <c r="Y26" s="17"/>
    </row>
    <row r="27" customFormat="false" ht="16.5" hidden="false" customHeight="true" outlineLevel="0" collapsed="false">
      <c r="A27" s="11"/>
      <c r="B27" s="95" t="s">
        <v>117</v>
      </c>
      <c r="C27" s="165"/>
      <c r="D27" s="23"/>
      <c r="E27" s="51"/>
      <c r="F27" s="51"/>
      <c r="G27" s="51"/>
      <c r="H27" s="23"/>
      <c r="I27" s="51"/>
      <c r="J27" s="51"/>
      <c r="K27" s="51"/>
      <c r="L27" s="23"/>
      <c r="M27" s="51"/>
      <c r="N27" s="23"/>
      <c r="O27" s="23"/>
      <c r="P27" s="166"/>
      <c r="Q27" s="166"/>
      <c r="R27" s="166"/>
      <c r="S27" s="166"/>
      <c r="T27" s="23"/>
      <c r="U27" s="167"/>
      <c r="V27" s="23"/>
      <c r="W27" s="23"/>
      <c r="X27" s="23"/>
      <c r="Y27" s="17"/>
    </row>
    <row r="28" customFormat="false" ht="15" hidden="false" customHeight="true" outlineLevel="0" collapsed="false">
      <c r="A28" s="99"/>
      <c r="B28" s="168" t="s">
        <v>118</v>
      </c>
      <c r="C28" s="168"/>
      <c r="D28" s="99"/>
      <c r="E28" s="168" t="s">
        <v>119</v>
      </c>
      <c r="F28" s="168"/>
      <c r="G28" s="168"/>
      <c r="H28" s="99"/>
      <c r="I28" s="168" t="s">
        <v>120</v>
      </c>
      <c r="J28" s="168"/>
      <c r="K28" s="168"/>
      <c r="L28" s="99"/>
      <c r="M28" s="130" t="s">
        <v>121</v>
      </c>
      <c r="N28" s="28"/>
      <c r="O28" s="51"/>
      <c r="P28" s="167"/>
      <c r="Q28" s="167"/>
      <c r="R28" s="51"/>
      <c r="S28" s="51"/>
      <c r="T28" s="17"/>
      <c r="U28" s="130" t="s">
        <v>122</v>
      </c>
      <c r="V28" s="28"/>
      <c r="W28" s="23"/>
      <c r="X28" s="23"/>
      <c r="Y28" s="17"/>
    </row>
    <row r="29" customFormat="false" ht="15" hidden="false" customHeight="true" outlineLevel="0" collapsed="false">
      <c r="A29" s="99"/>
      <c r="B29" s="65"/>
      <c r="C29" s="130" t="s">
        <v>123</v>
      </c>
      <c r="D29" s="99"/>
      <c r="E29" s="130" t="s">
        <v>124</v>
      </c>
      <c r="F29" s="130" t="s">
        <v>125</v>
      </c>
      <c r="G29" s="169" t="s">
        <v>126</v>
      </c>
      <c r="H29" s="99"/>
      <c r="I29" s="65"/>
      <c r="J29" s="65"/>
      <c r="K29" s="130" t="s">
        <v>127</v>
      </c>
      <c r="L29" s="99"/>
      <c r="M29" s="170" t="s">
        <v>128</v>
      </c>
      <c r="N29" s="99"/>
      <c r="O29" s="130" t="s">
        <v>129</v>
      </c>
      <c r="P29" s="130" t="s">
        <v>130</v>
      </c>
      <c r="Q29" s="130" t="s">
        <v>131</v>
      </c>
      <c r="R29" s="130" t="s">
        <v>62</v>
      </c>
      <c r="S29" s="169" t="s">
        <v>132</v>
      </c>
      <c r="T29" s="171"/>
      <c r="U29" s="172" t="s">
        <v>133</v>
      </c>
      <c r="V29" s="28"/>
      <c r="W29" s="23"/>
      <c r="X29" s="23"/>
      <c r="Y29" s="17"/>
    </row>
    <row r="30" customFormat="false" ht="15" hidden="false" customHeight="true" outlineLevel="0" collapsed="false">
      <c r="A30" s="99"/>
      <c r="B30" s="133" t="s">
        <v>134</v>
      </c>
      <c r="C30" s="133" t="s">
        <v>135</v>
      </c>
      <c r="D30" s="99"/>
      <c r="E30" s="133" t="s">
        <v>136</v>
      </c>
      <c r="F30" s="133" t="s">
        <v>137</v>
      </c>
      <c r="G30" s="133" t="s">
        <v>138</v>
      </c>
      <c r="H30" s="99"/>
      <c r="I30" s="133" t="s">
        <v>139</v>
      </c>
      <c r="J30" s="133" t="s">
        <v>140</v>
      </c>
      <c r="K30" s="133" t="s">
        <v>141</v>
      </c>
      <c r="L30" s="99"/>
      <c r="M30" s="173" t="s">
        <v>142</v>
      </c>
      <c r="N30" s="99"/>
      <c r="O30" s="133" t="s">
        <v>143</v>
      </c>
      <c r="P30" s="133" t="s">
        <v>144</v>
      </c>
      <c r="Q30" s="133" t="s">
        <v>145</v>
      </c>
      <c r="R30" s="133" t="s">
        <v>130</v>
      </c>
      <c r="S30" s="133" t="s">
        <v>146</v>
      </c>
      <c r="T30" s="99"/>
      <c r="U30" s="133" t="s">
        <v>147</v>
      </c>
      <c r="V30" s="28"/>
      <c r="W30" s="23"/>
      <c r="X30" s="23"/>
      <c r="Y30" s="17"/>
    </row>
    <row r="31" customFormat="false" ht="15" hidden="false" customHeight="true" outlineLevel="0" collapsed="false">
      <c r="A31" s="174" t="n">
        <v>1</v>
      </c>
      <c r="B31" s="140" t="s">
        <v>148</v>
      </c>
      <c r="C31" s="175" t="n">
        <v>1</v>
      </c>
      <c r="D31" s="176"/>
      <c r="E31" s="137" t="n">
        <v>0</v>
      </c>
      <c r="F31" s="137" t="n">
        <v>0</v>
      </c>
      <c r="G31" s="137" t="n">
        <v>0</v>
      </c>
      <c r="H31" s="176"/>
      <c r="I31" s="140" t="s">
        <v>149</v>
      </c>
      <c r="J31" s="140" t="s">
        <v>150</v>
      </c>
      <c r="K31" s="177" t="n">
        <v>0.12</v>
      </c>
      <c r="L31" s="178"/>
      <c r="M31" s="177" t="n">
        <v>0.006</v>
      </c>
      <c r="N31" s="176"/>
      <c r="O31" s="179" t="n">
        <f aca="false">(E31+F31+G31)*C31</f>
        <v>0</v>
      </c>
      <c r="P31" s="179" t="n">
        <f aca="false">IF(I31="Indefinido",O31*$G$58,O31*$G$61)</f>
        <v>0</v>
      </c>
      <c r="Q31" s="179" t="n">
        <f aca="false">IF(I31="Indefinido",O31*($G$59+M31),IF(J31="Completa",O31*($G$62+M31),O31*($G$65+M31)))</f>
        <v>0</v>
      </c>
      <c r="R31" s="179" t="n">
        <f aca="false">P31+Q31</f>
        <v>0</v>
      </c>
      <c r="S31" s="179" t="n">
        <f aca="false">O31*(1-K31)-P31</f>
        <v>0</v>
      </c>
      <c r="T31" s="176"/>
      <c r="U31" s="179" t="n">
        <f aca="false">O31+Q31</f>
        <v>0</v>
      </c>
      <c r="V31" s="138"/>
      <c r="W31" s="23"/>
      <c r="X31" s="23"/>
      <c r="Y31" s="17"/>
    </row>
    <row r="32" customFormat="false" ht="15" hidden="false" customHeight="true" outlineLevel="0" collapsed="false">
      <c r="A32" s="174" t="n">
        <v>2</v>
      </c>
      <c r="B32" s="142"/>
      <c r="C32" s="180"/>
      <c r="D32" s="176"/>
      <c r="E32" s="143"/>
      <c r="F32" s="143"/>
      <c r="G32" s="143"/>
      <c r="H32" s="176"/>
      <c r="I32" s="142"/>
      <c r="J32" s="142"/>
      <c r="K32" s="181"/>
      <c r="L32" s="178"/>
      <c r="M32" s="181"/>
      <c r="N32" s="176"/>
      <c r="O32" s="182" t="n">
        <f aca="false">(E32+F32+G32)*C32</f>
        <v>0</v>
      </c>
      <c r="P32" s="182" t="n">
        <f aca="false">IF(I32="Indefinido",O32*$G$58,O32*$G$61)</f>
        <v>0</v>
      </c>
      <c r="Q32" s="182" t="n">
        <f aca="false">IF(I32="Indefinido",O32*($G$59+M32),IF(J32="Completa",O32*($G$62+M32),O32*($G$65+M32)))</f>
        <v>0</v>
      </c>
      <c r="R32" s="182" t="n">
        <f aca="false">P32+Q32</f>
        <v>0</v>
      </c>
      <c r="S32" s="182" t="n">
        <f aca="false">O32*(1-K32)-P32</f>
        <v>0</v>
      </c>
      <c r="T32" s="176"/>
      <c r="U32" s="182" t="n">
        <f aca="false">O32+Q32</f>
        <v>0</v>
      </c>
      <c r="V32" s="138"/>
      <c r="W32" s="23"/>
      <c r="X32" s="23"/>
      <c r="Y32" s="17"/>
    </row>
    <row r="33" customFormat="false" ht="15" hidden="false" customHeight="true" outlineLevel="0" collapsed="false">
      <c r="A33" s="174" t="n">
        <v>3</v>
      </c>
      <c r="B33" s="142"/>
      <c r="C33" s="180"/>
      <c r="D33" s="176"/>
      <c r="E33" s="143"/>
      <c r="F33" s="143"/>
      <c r="G33" s="143"/>
      <c r="H33" s="176"/>
      <c r="I33" s="142"/>
      <c r="J33" s="142"/>
      <c r="K33" s="181"/>
      <c r="L33" s="178"/>
      <c r="M33" s="181"/>
      <c r="N33" s="176"/>
      <c r="O33" s="182" t="n">
        <f aca="false">(E33+F33+G33)*C33</f>
        <v>0</v>
      </c>
      <c r="P33" s="182" t="n">
        <f aca="false">IF(I33="Indefinido",O33*$G$58,O33*$G$61)</f>
        <v>0</v>
      </c>
      <c r="Q33" s="182" t="n">
        <f aca="false">IF(I33="Indefinido",O33*($G$59+M33),IF(J33="Completa",O33*($G$62+M33),O33*($G$65+M33)))</f>
        <v>0</v>
      </c>
      <c r="R33" s="182" t="n">
        <f aca="false">P33+Q33</f>
        <v>0</v>
      </c>
      <c r="S33" s="182" t="n">
        <f aca="false">O33*(1-K33)-P33</f>
        <v>0</v>
      </c>
      <c r="T33" s="176"/>
      <c r="U33" s="182" t="n">
        <f aca="false">O33+Q33</f>
        <v>0</v>
      </c>
      <c r="V33" s="138"/>
      <c r="W33" s="23"/>
      <c r="X33" s="23"/>
      <c r="Y33" s="17"/>
    </row>
    <row r="34" customFormat="false" ht="15" hidden="false" customHeight="true" outlineLevel="0" collapsed="false">
      <c r="A34" s="174" t="n">
        <v>4</v>
      </c>
      <c r="B34" s="142"/>
      <c r="C34" s="180"/>
      <c r="D34" s="176"/>
      <c r="E34" s="143"/>
      <c r="F34" s="143"/>
      <c r="G34" s="143"/>
      <c r="H34" s="176"/>
      <c r="I34" s="142"/>
      <c r="J34" s="142"/>
      <c r="K34" s="181"/>
      <c r="L34" s="178"/>
      <c r="M34" s="181"/>
      <c r="N34" s="176"/>
      <c r="O34" s="182" t="n">
        <f aca="false">(E34+F34+G34)*C34</f>
        <v>0</v>
      </c>
      <c r="P34" s="182" t="n">
        <f aca="false">IF(I34="Indefinido",O34*$G$58,O34*$G$61)</f>
        <v>0</v>
      </c>
      <c r="Q34" s="182" t="n">
        <f aca="false">IF(I34="Indefinido",O34*($G$59+M34),IF(J34="Completa",O34*($G$62+M34),O34*($G$65+M34)))</f>
        <v>0</v>
      </c>
      <c r="R34" s="182" t="n">
        <f aca="false">P34+Q34</f>
        <v>0</v>
      </c>
      <c r="S34" s="182" t="n">
        <f aca="false">O34*(1-K34)-P34</f>
        <v>0</v>
      </c>
      <c r="T34" s="176"/>
      <c r="U34" s="182" t="n">
        <f aca="false">O34+Q34</f>
        <v>0</v>
      </c>
      <c r="V34" s="138"/>
      <c r="W34" s="23"/>
      <c r="X34" s="23"/>
      <c r="Y34" s="17"/>
    </row>
    <row r="35" customFormat="false" ht="15" hidden="false" customHeight="true" outlineLevel="0" collapsed="false">
      <c r="A35" s="174" t="n">
        <v>5</v>
      </c>
      <c r="B35" s="142"/>
      <c r="C35" s="180"/>
      <c r="D35" s="176"/>
      <c r="E35" s="143"/>
      <c r="F35" s="143"/>
      <c r="G35" s="143"/>
      <c r="H35" s="176"/>
      <c r="I35" s="142"/>
      <c r="J35" s="142"/>
      <c r="K35" s="181"/>
      <c r="L35" s="178"/>
      <c r="M35" s="181"/>
      <c r="N35" s="176"/>
      <c r="O35" s="182" t="n">
        <f aca="false">(E35+F35+G35)*C35</f>
        <v>0</v>
      </c>
      <c r="P35" s="182" t="n">
        <f aca="false">IF(I35="Indefinido",O35*$G$58,O35*$G$61)</f>
        <v>0</v>
      </c>
      <c r="Q35" s="182" t="n">
        <f aca="false">IF(I35="Indefinido",O35*($G$59+M35),IF(J35="Completa",O35*($G$62+M35),O35*($G$65+M35)))</f>
        <v>0</v>
      </c>
      <c r="R35" s="182" t="n">
        <f aca="false">P35+Q35</f>
        <v>0</v>
      </c>
      <c r="S35" s="182" t="n">
        <f aca="false">O35*(1-K35)-P35</f>
        <v>0</v>
      </c>
      <c r="T35" s="176"/>
      <c r="U35" s="182" t="n">
        <f aca="false">O35+Q35</f>
        <v>0</v>
      </c>
      <c r="V35" s="138"/>
      <c r="W35" s="23"/>
      <c r="X35" s="23"/>
      <c r="Y35" s="17"/>
    </row>
    <row r="36" customFormat="false" ht="15" hidden="false" customHeight="true" outlineLevel="0" collapsed="false">
      <c r="A36" s="174" t="n">
        <v>6</v>
      </c>
      <c r="B36" s="142"/>
      <c r="C36" s="180"/>
      <c r="D36" s="176"/>
      <c r="E36" s="143"/>
      <c r="F36" s="143"/>
      <c r="G36" s="143"/>
      <c r="H36" s="176"/>
      <c r="I36" s="142"/>
      <c r="J36" s="142"/>
      <c r="K36" s="181"/>
      <c r="L36" s="178"/>
      <c r="M36" s="181"/>
      <c r="N36" s="176"/>
      <c r="O36" s="182" t="n">
        <f aca="false">(E36+F36+G36)*C36</f>
        <v>0</v>
      </c>
      <c r="P36" s="182" t="n">
        <f aca="false">IF(I36="Indefinido",O36*$G$58,O36*$G$61)</f>
        <v>0</v>
      </c>
      <c r="Q36" s="182" t="n">
        <f aca="false">IF(I36="Indefinido",O36*($G$59+M36),IF(J36="Completa",O36*($G$62+M36),O36*($G$65+M36)))</f>
        <v>0</v>
      </c>
      <c r="R36" s="182" t="n">
        <f aca="false">P36+Q36</f>
        <v>0</v>
      </c>
      <c r="S36" s="182" t="n">
        <f aca="false">O36*(1-K36)-P36</f>
        <v>0</v>
      </c>
      <c r="T36" s="176"/>
      <c r="U36" s="182" t="n">
        <f aca="false">O36+Q36</f>
        <v>0</v>
      </c>
      <c r="V36" s="138"/>
      <c r="W36" s="23"/>
      <c r="X36" s="23"/>
      <c r="Y36" s="17"/>
    </row>
    <row r="37" customFormat="false" ht="15" hidden="false" customHeight="true" outlineLevel="0" collapsed="false">
      <c r="A37" s="174" t="n">
        <v>7</v>
      </c>
      <c r="B37" s="142"/>
      <c r="C37" s="180"/>
      <c r="D37" s="176"/>
      <c r="E37" s="143"/>
      <c r="F37" s="143"/>
      <c r="G37" s="143"/>
      <c r="H37" s="176"/>
      <c r="I37" s="142"/>
      <c r="J37" s="142"/>
      <c r="K37" s="181"/>
      <c r="L37" s="178"/>
      <c r="M37" s="181"/>
      <c r="N37" s="176"/>
      <c r="O37" s="182" t="n">
        <f aca="false">(E37+F37+G37)*C37</f>
        <v>0</v>
      </c>
      <c r="P37" s="182" t="n">
        <f aca="false">IF(I37="Indefinido",O37*$G$58,O37*$G$61)</f>
        <v>0</v>
      </c>
      <c r="Q37" s="182" t="n">
        <f aca="false">IF(I37="Indefinido",O37*($G$59+M37),IF(J37="Completa",O37*($G$62+M37),O37*($G$65+M37)))</f>
        <v>0</v>
      </c>
      <c r="R37" s="182" t="n">
        <f aca="false">P37+Q37</f>
        <v>0</v>
      </c>
      <c r="S37" s="182" t="n">
        <f aca="false">O37*(1-K37)-P37</f>
        <v>0</v>
      </c>
      <c r="T37" s="176"/>
      <c r="U37" s="182" t="n">
        <f aca="false">O37+Q37</f>
        <v>0</v>
      </c>
      <c r="V37" s="138"/>
      <c r="W37" s="23"/>
      <c r="X37" s="23"/>
      <c r="Y37" s="17"/>
    </row>
    <row r="38" customFormat="false" ht="15" hidden="false" customHeight="true" outlineLevel="0" collapsed="false">
      <c r="A38" s="174" t="n">
        <v>8</v>
      </c>
      <c r="B38" s="142"/>
      <c r="C38" s="180"/>
      <c r="D38" s="176"/>
      <c r="E38" s="143"/>
      <c r="F38" s="143"/>
      <c r="G38" s="143"/>
      <c r="H38" s="176"/>
      <c r="I38" s="142"/>
      <c r="J38" s="142"/>
      <c r="K38" s="181"/>
      <c r="L38" s="178"/>
      <c r="M38" s="181"/>
      <c r="N38" s="176"/>
      <c r="O38" s="182" t="n">
        <f aca="false">(E38+F38+G38)*C38</f>
        <v>0</v>
      </c>
      <c r="P38" s="182" t="n">
        <f aca="false">IF(I38="Indefinido",O38*$G$58,O38*$G$61)</f>
        <v>0</v>
      </c>
      <c r="Q38" s="182" t="n">
        <f aca="false">IF(I38="Indefinido",O38*($G$59+M38),IF(J38="Completa",O38*($G$62+M38),O38*($G$65+M38)))</f>
        <v>0</v>
      </c>
      <c r="R38" s="182" t="n">
        <f aca="false">P38+Q38</f>
        <v>0</v>
      </c>
      <c r="S38" s="182" t="n">
        <f aca="false">O38*(1-K38)-P38</f>
        <v>0</v>
      </c>
      <c r="T38" s="176"/>
      <c r="U38" s="182" t="n">
        <f aca="false">O38+Q38</f>
        <v>0</v>
      </c>
      <c r="V38" s="138"/>
      <c r="W38" s="23"/>
      <c r="X38" s="23"/>
      <c r="Y38" s="17"/>
    </row>
    <row r="39" customFormat="false" ht="15" hidden="false" customHeight="true" outlineLevel="0" collapsed="false">
      <c r="A39" s="174" t="n">
        <v>9</v>
      </c>
      <c r="B39" s="142"/>
      <c r="C39" s="180"/>
      <c r="D39" s="176"/>
      <c r="E39" s="143"/>
      <c r="F39" s="143"/>
      <c r="G39" s="143"/>
      <c r="H39" s="176"/>
      <c r="I39" s="142"/>
      <c r="J39" s="142"/>
      <c r="K39" s="181"/>
      <c r="L39" s="178"/>
      <c r="M39" s="181"/>
      <c r="N39" s="176"/>
      <c r="O39" s="182" t="n">
        <f aca="false">(E39+F39+G39)*C39</f>
        <v>0</v>
      </c>
      <c r="P39" s="182" t="n">
        <f aca="false">IF(I39="Indefinido",O39*$G$58,O39*$G$61)</f>
        <v>0</v>
      </c>
      <c r="Q39" s="182" t="n">
        <f aca="false">IF(I39="Indefinido",O39*($G$59+M39),IF(J39="Completa",O39*($G$62+M39),O39*($G$65+M39)))</f>
        <v>0</v>
      </c>
      <c r="R39" s="182" t="n">
        <f aca="false">P39+Q39</f>
        <v>0</v>
      </c>
      <c r="S39" s="182" t="n">
        <f aca="false">O39*(1-K39)-P39</f>
        <v>0</v>
      </c>
      <c r="T39" s="176"/>
      <c r="U39" s="182" t="n">
        <f aca="false">O39+Q39</f>
        <v>0</v>
      </c>
      <c r="V39" s="138"/>
      <c r="W39" s="23"/>
      <c r="X39" s="23"/>
      <c r="Y39" s="17"/>
    </row>
    <row r="40" customFormat="false" ht="15" hidden="false" customHeight="true" outlineLevel="0" collapsed="false">
      <c r="A40" s="174" t="n">
        <v>10</v>
      </c>
      <c r="B40" s="142"/>
      <c r="C40" s="180"/>
      <c r="D40" s="176"/>
      <c r="E40" s="143"/>
      <c r="F40" s="143"/>
      <c r="G40" s="143"/>
      <c r="H40" s="176"/>
      <c r="I40" s="142"/>
      <c r="J40" s="142"/>
      <c r="K40" s="181"/>
      <c r="L40" s="178"/>
      <c r="M40" s="181"/>
      <c r="N40" s="176"/>
      <c r="O40" s="182" t="n">
        <f aca="false">(E40+F40+G40)*C40</f>
        <v>0</v>
      </c>
      <c r="P40" s="182" t="n">
        <f aca="false">IF(I40="Indefinido",O40*$G$58,O40*$G$61)</f>
        <v>0</v>
      </c>
      <c r="Q40" s="182" t="n">
        <f aca="false">IF(I40="Indefinido",O40*($G$59+M40),IF(J40="Completa",O40*($G$62+M40),O40*($G$65+M40)))</f>
        <v>0</v>
      </c>
      <c r="R40" s="182" t="n">
        <f aca="false">P40+Q40</f>
        <v>0</v>
      </c>
      <c r="S40" s="182" t="n">
        <f aca="false">O40*(1-K40)-P40</f>
        <v>0</v>
      </c>
      <c r="T40" s="176"/>
      <c r="U40" s="182" t="n">
        <f aca="false">O40+Q40</f>
        <v>0</v>
      </c>
      <c r="V40" s="138"/>
      <c r="W40" s="23"/>
      <c r="X40" s="23"/>
      <c r="Y40" s="17"/>
    </row>
    <row r="41" customFormat="false" ht="15" hidden="false" customHeight="true" outlineLevel="0" collapsed="false">
      <c r="A41" s="174" t="n">
        <v>11</v>
      </c>
      <c r="B41" s="142"/>
      <c r="C41" s="180"/>
      <c r="D41" s="176"/>
      <c r="E41" s="143"/>
      <c r="F41" s="143"/>
      <c r="G41" s="143"/>
      <c r="H41" s="176"/>
      <c r="I41" s="142"/>
      <c r="J41" s="142"/>
      <c r="K41" s="181"/>
      <c r="L41" s="178"/>
      <c r="M41" s="181"/>
      <c r="N41" s="176"/>
      <c r="O41" s="182" t="n">
        <f aca="false">(E41+F41+G41)*C41</f>
        <v>0</v>
      </c>
      <c r="P41" s="182" t="n">
        <f aca="false">IF(I41="Indefinido",O41*$G$58,O41*$G$61)</f>
        <v>0</v>
      </c>
      <c r="Q41" s="182" t="n">
        <f aca="false">IF(I41="Indefinido",O41*($G$59+M41),IF(J41="Completa",O41*($G$62+M41),O41*($G$65+M41)))</f>
        <v>0</v>
      </c>
      <c r="R41" s="182" t="n">
        <f aca="false">P41+Q41</f>
        <v>0</v>
      </c>
      <c r="S41" s="182" t="n">
        <f aca="false">O41*(1-K41)-P41</f>
        <v>0</v>
      </c>
      <c r="T41" s="176"/>
      <c r="U41" s="182" t="n">
        <f aca="false">O41+Q41</f>
        <v>0</v>
      </c>
      <c r="V41" s="138"/>
      <c r="W41" s="23"/>
      <c r="X41" s="23"/>
      <c r="Y41" s="17"/>
    </row>
    <row r="42" customFormat="false" ht="15" hidden="false" customHeight="true" outlineLevel="0" collapsed="false">
      <c r="A42" s="174" t="n">
        <v>12</v>
      </c>
      <c r="B42" s="142"/>
      <c r="C42" s="180"/>
      <c r="D42" s="176"/>
      <c r="E42" s="143"/>
      <c r="F42" s="143"/>
      <c r="G42" s="143"/>
      <c r="H42" s="176"/>
      <c r="I42" s="142"/>
      <c r="J42" s="142"/>
      <c r="K42" s="181"/>
      <c r="L42" s="178"/>
      <c r="M42" s="181"/>
      <c r="N42" s="176"/>
      <c r="O42" s="183" t="n">
        <f aca="false">(E42+F42+G42)*C42</f>
        <v>0</v>
      </c>
      <c r="P42" s="183" t="n">
        <f aca="false">IF(I42="Indefinido",O42*$G$58,O42*$G$61)</f>
        <v>0</v>
      </c>
      <c r="Q42" s="183" t="n">
        <f aca="false">IF(I42="Indefinido",O42*($G$59+M42),IF(J42="Completa",O42*($G$62+M42),O42*($G$65+M42)))</f>
        <v>0</v>
      </c>
      <c r="R42" s="183" t="n">
        <f aca="false">P42+Q42</f>
        <v>0</v>
      </c>
      <c r="S42" s="183" t="n">
        <f aca="false">O42*(1-K42)-P42</f>
        <v>0</v>
      </c>
      <c r="T42" s="176"/>
      <c r="U42" s="183" t="n">
        <f aca="false">O42+Q42</f>
        <v>0</v>
      </c>
      <c r="V42" s="138"/>
      <c r="W42" s="23"/>
      <c r="X42" s="23"/>
      <c r="Y42" s="17"/>
    </row>
    <row r="43" customFormat="false" ht="15" hidden="false" customHeight="true" outlineLevel="0" collapsed="false">
      <c r="A43" s="184"/>
      <c r="B43" s="185"/>
      <c r="C43" s="185"/>
      <c r="D43" s="23"/>
      <c r="E43" s="185"/>
      <c r="F43" s="185"/>
      <c r="G43" s="185"/>
      <c r="H43" s="23"/>
      <c r="I43" s="185"/>
      <c r="J43" s="185"/>
      <c r="K43" s="185"/>
      <c r="L43" s="186" t="s">
        <v>151</v>
      </c>
      <c r="M43" s="185"/>
      <c r="N43" s="187" t="s">
        <v>151</v>
      </c>
      <c r="O43" s="188" t="n">
        <f aca="false">SUM(O31:O42)</f>
        <v>0</v>
      </c>
      <c r="P43" s="188" t="n">
        <f aca="false">SUM(P31:P42)</f>
        <v>0</v>
      </c>
      <c r="Q43" s="188" t="n">
        <f aca="false">SUM(Q31:Q42)</f>
        <v>0</v>
      </c>
      <c r="R43" s="188" t="n">
        <f aca="false">SUM(R31:R42)</f>
        <v>0</v>
      </c>
      <c r="S43" s="188" t="n">
        <f aca="false">SUM(S31:S42)</f>
        <v>0</v>
      </c>
      <c r="T43" s="99"/>
      <c r="U43" s="188" t="n">
        <f aca="false">SUM(U31:U42)</f>
        <v>0</v>
      </c>
      <c r="V43" s="28"/>
      <c r="W43" s="23"/>
      <c r="X43" s="23"/>
      <c r="Y43" s="17"/>
    </row>
    <row r="44" customFormat="false" ht="15" hidden="false" customHeight="true" outlineLevel="0" collapsed="false">
      <c r="A44" s="184"/>
      <c r="B44" s="23"/>
      <c r="C44" s="23"/>
      <c r="D44" s="23"/>
      <c r="E44" s="23"/>
      <c r="F44" s="23"/>
      <c r="G44" s="23"/>
      <c r="H44" s="23"/>
      <c r="I44" s="23"/>
      <c r="J44" s="23"/>
      <c r="K44" s="23"/>
      <c r="L44" s="23"/>
      <c r="M44" s="23"/>
      <c r="N44" s="23"/>
      <c r="O44" s="9"/>
      <c r="P44" s="9"/>
      <c r="Q44" s="9"/>
      <c r="R44" s="9"/>
      <c r="S44" s="9"/>
      <c r="T44" s="23"/>
      <c r="U44" s="9"/>
      <c r="V44" s="23"/>
      <c r="W44" s="23"/>
      <c r="X44" s="23"/>
      <c r="Y44" s="17"/>
    </row>
    <row r="45" customFormat="false" ht="15" hidden="false" customHeight="true" outlineLevel="0" collapsed="false">
      <c r="A45" s="184"/>
      <c r="B45" s="23"/>
      <c r="C45" s="23"/>
      <c r="D45" s="23"/>
      <c r="E45" s="23"/>
      <c r="F45" s="23"/>
      <c r="G45" s="23"/>
      <c r="H45" s="23"/>
      <c r="I45" s="23"/>
      <c r="J45" s="23"/>
      <c r="K45" s="23"/>
      <c r="L45" s="23"/>
      <c r="M45" s="23"/>
      <c r="N45" s="23"/>
      <c r="O45" s="23"/>
      <c r="P45" s="23"/>
      <c r="Q45" s="23"/>
      <c r="R45" s="23"/>
      <c r="S45" s="23"/>
      <c r="T45" s="23"/>
      <c r="U45" s="23"/>
      <c r="V45" s="23"/>
      <c r="W45" s="23"/>
      <c r="X45" s="23"/>
      <c r="Y45" s="17"/>
    </row>
    <row r="46" customFormat="false" ht="15" hidden="false" customHeight="true" outlineLevel="0" collapsed="false">
      <c r="A46" s="184"/>
      <c r="B46" s="23"/>
      <c r="C46" s="23"/>
      <c r="D46" s="23"/>
      <c r="E46" s="23"/>
      <c r="F46" s="23"/>
      <c r="G46" s="23"/>
      <c r="H46" s="23"/>
      <c r="I46" s="23"/>
      <c r="J46" s="23"/>
      <c r="K46" s="23"/>
      <c r="L46" s="23"/>
      <c r="M46" s="23"/>
      <c r="N46" s="23"/>
      <c r="O46" s="23"/>
      <c r="P46" s="23"/>
      <c r="Q46" s="23"/>
      <c r="R46" s="23"/>
      <c r="S46" s="23"/>
      <c r="T46" s="23"/>
      <c r="U46" s="23"/>
      <c r="V46" s="23"/>
      <c r="W46" s="23"/>
      <c r="X46" s="23"/>
      <c r="Y46" s="17"/>
    </row>
    <row r="47" customFormat="false" ht="15" hidden="false" customHeight="true" outlineLevel="0" collapsed="false">
      <c r="A47" s="184"/>
      <c r="B47" s="23"/>
      <c r="C47" s="38"/>
      <c r="D47" s="23"/>
      <c r="E47" s="23"/>
      <c r="F47" s="23"/>
      <c r="G47" s="23"/>
      <c r="H47" s="23"/>
      <c r="I47" s="23"/>
      <c r="J47" s="23"/>
      <c r="K47" s="23"/>
      <c r="L47" s="23"/>
      <c r="M47" s="23"/>
      <c r="N47" s="23"/>
      <c r="O47" s="23"/>
      <c r="P47" s="23"/>
      <c r="Q47" s="23"/>
      <c r="R47" s="23"/>
      <c r="S47" s="23"/>
      <c r="T47" s="23"/>
      <c r="U47" s="23"/>
      <c r="V47" s="23"/>
      <c r="W47" s="23"/>
      <c r="X47" s="23"/>
      <c r="Y47" s="17"/>
    </row>
    <row r="48" customFormat="false" ht="15.75" hidden="true" customHeight="true" outlineLevel="0" collapsed="false">
      <c r="A48" s="189"/>
      <c r="B48" s="190" t="s">
        <v>152</v>
      </c>
      <c r="C48" s="191"/>
      <c r="D48" s="16"/>
      <c r="E48" s="23"/>
      <c r="F48" s="23"/>
      <c r="G48" s="23"/>
      <c r="H48" s="23"/>
      <c r="I48" s="23"/>
      <c r="J48" s="23"/>
      <c r="K48" s="23"/>
      <c r="L48" s="23"/>
      <c r="M48" s="23"/>
      <c r="N48" s="23"/>
      <c r="O48" s="23"/>
      <c r="P48" s="23"/>
      <c r="Q48" s="23"/>
      <c r="R48" s="23"/>
      <c r="S48" s="23"/>
      <c r="T48" s="23"/>
      <c r="U48" s="23"/>
      <c r="V48" s="23"/>
      <c r="W48" s="23"/>
      <c r="X48" s="23"/>
      <c r="Y48" s="17"/>
    </row>
    <row r="49" customFormat="false" ht="15" hidden="true" customHeight="true" outlineLevel="0" collapsed="false">
      <c r="A49" s="189"/>
      <c r="B49" s="192" t="s">
        <v>149</v>
      </c>
      <c r="C49" s="193"/>
      <c r="D49" s="23"/>
      <c r="E49" s="23"/>
      <c r="F49" s="23"/>
      <c r="G49" s="23"/>
      <c r="H49" s="23"/>
      <c r="I49" s="23"/>
      <c r="J49" s="23"/>
      <c r="K49" s="23"/>
      <c r="L49" s="23"/>
      <c r="M49" s="23"/>
      <c r="N49" s="23"/>
      <c r="O49" s="23"/>
      <c r="P49" s="23"/>
      <c r="Q49" s="23"/>
      <c r="R49" s="23"/>
      <c r="S49" s="23"/>
      <c r="T49" s="23"/>
      <c r="U49" s="23"/>
      <c r="V49" s="23"/>
      <c r="W49" s="23"/>
      <c r="X49" s="23"/>
      <c r="Y49" s="17"/>
    </row>
    <row r="50" customFormat="false" ht="15" hidden="true" customHeight="true" outlineLevel="0" collapsed="false">
      <c r="A50" s="189"/>
      <c r="B50" s="192" t="s">
        <v>153</v>
      </c>
      <c r="C50" s="193"/>
      <c r="D50" s="23"/>
      <c r="E50" s="23"/>
      <c r="F50" s="23"/>
      <c r="G50" s="23"/>
      <c r="H50" s="23"/>
      <c r="I50" s="23"/>
      <c r="J50" s="23"/>
      <c r="K50" s="23"/>
      <c r="L50" s="23"/>
      <c r="M50" s="23"/>
      <c r="N50" s="23"/>
      <c r="O50" s="23"/>
      <c r="P50" s="23"/>
      <c r="Q50" s="23"/>
      <c r="R50" s="23"/>
      <c r="S50" s="23"/>
      <c r="T50" s="23"/>
      <c r="U50" s="23"/>
      <c r="V50" s="23"/>
      <c r="W50" s="23"/>
      <c r="X50" s="23"/>
      <c r="Y50" s="17"/>
    </row>
    <row r="51" customFormat="false" ht="15" hidden="true" customHeight="true" outlineLevel="0" collapsed="false">
      <c r="A51" s="189"/>
      <c r="B51" s="55"/>
      <c r="C51" s="193"/>
      <c r="D51" s="23"/>
      <c r="E51" s="23"/>
      <c r="F51" s="23"/>
      <c r="G51" s="23"/>
      <c r="H51" s="23"/>
      <c r="I51" s="23"/>
      <c r="J51" s="23"/>
      <c r="K51" s="23"/>
      <c r="L51" s="23"/>
      <c r="M51" s="23"/>
      <c r="N51" s="23"/>
      <c r="O51" s="23"/>
      <c r="P51" s="23"/>
      <c r="Q51" s="23"/>
      <c r="R51" s="23"/>
      <c r="S51" s="23"/>
      <c r="T51" s="23"/>
      <c r="U51" s="23"/>
      <c r="V51" s="23"/>
      <c r="W51" s="23"/>
      <c r="X51" s="23"/>
      <c r="Y51" s="17"/>
    </row>
    <row r="52" customFormat="false" ht="15" hidden="true" customHeight="true" outlineLevel="0" collapsed="false">
      <c r="A52" s="189"/>
      <c r="B52" s="192" t="s">
        <v>154</v>
      </c>
      <c r="C52" s="193"/>
      <c r="D52" s="23"/>
      <c r="E52" s="23"/>
      <c r="F52" s="23"/>
      <c r="G52" s="23"/>
      <c r="H52" s="23"/>
      <c r="I52" s="23"/>
      <c r="J52" s="23"/>
      <c r="K52" s="23"/>
      <c r="L52" s="23"/>
      <c r="M52" s="23"/>
      <c r="N52" s="23"/>
      <c r="O52" s="23"/>
      <c r="P52" s="23"/>
      <c r="Q52" s="23"/>
      <c r="R52" s="23"/>
      <c r="S52" s="23"/>
      <c r="T52" s="23"/>
      <c r="U52" s="23"/>
      <c r="V52" s="23"/>
      <c r="W52" s="23"/>
      <c r="X52" s="23"/>
      <c r="Y52" s="17"/>
    </row>
    <row r="53" customFormat="false" ht="15.75" hidden="true" customHeight="true" outlineLevel="0" collapsed="false">
      <c r="A53" s="189"/>
      <c r="B53" s="192" t="s">
        <v>150</v>
      </c>
      <c r="C53" s="193"/>
      <c r="D53" s="23"/>
      <c r="E53" s="23"/>
      <c r="F53" s="23"/>
      <c r="G53" s="23"/>
      <c r="H53" s="23"/>
      <c r="I53" s="23"/>
      <c r="J53" s="23"/>
      <c r="K53" s="23"/>
      <c r="L53" s="23"/>
      <c r="M53" s="23"/>
      <c r="N53" s="23"/>
      <c r="O53" s="23"/>
      <c r="P53" s="23"/>
      <c r="Q53" s="23"/>
      <c r="R53" s="23"/>
      <c r="S53" s="23"/>
      <c r="T53" s="23"/>
      <c r="U53" s="23"/>
      <c r="V53" s="23"/>
      <c r="W53" s="23"/>
      <c r="X53" s="23"/>
      <c r="Y53" s="17"/>
    </row>
    <row r="54" customFormat="false" ht="15.75" hidden="true" customHeight="true" outlineLevel="0" collapsed="false">
      <c r="A54" s="184"/>
      <c r="B54" s="23"/>
      <c r="C54" s="91"/>
      <c r="D54" s="23"/>
      <c r="E54" s="23"/>
      <c r="F54" s="23"/>
      <c r="G54" s="23"/>
      <c r="H54" s="23"/>
      <c r="I54" s="23"/>
      <c r="J54" s="23"/>
      <c r="K54" s="23"/>
      <c r="L54" s="23"/>
      <c r="M54" s="23"/>
      <c r="N54" s="23"/>
      <c r="O54" s="23"/>
      <c r="P54" s="23"/>
      <c r="Q54" s="23"/>
      <c r="R54" s="23"/>
      <c r="S54" s="23"/>
      <c r="T54" s="23"/>
      <c r="U54" s="23"/>
      <c r="V54" s="23"/>
      <c r="W54" s="23"/>
      <c r="X54" s="23"/>
      <c r="Y54" s="17"/>
    </row>
    <row r="55" customFormat="false" ht="15.75" hidden="true" customHeight="true" outlineLevel="0" collapsed="false">
      <c r="A55" s="189"/>
      <c r="B55" s="194" t="s">
        <v>155</v>
      </c>
      <c r="C55" s="91"/>
      <c r="D55" s="23"/>
      <c r="E55" s="23"/>
      <c r="F55" s="23"/>
      <c r="G55" s="102"/>
      <c r="H55" s="16"/>
      <c r="I55" s="23"/>
      <c r="J55" s="23"/>
      <c r="K55" s="23"/>
      <c r="L55" s="23"/>
      <c r="M55" s="23"/>
      <c r="N55" s="23"/>
      <c r="O55" s="23"/>
      <c r="P55" s="23"/>
      <c r="Q55" s="23"/>
      <c r="R55" s="23"/>
      <c r="S55" s="23"/>
      <c r="T55" s="23"/>
      <c r="U55" s="23"/>
      <c r="V55" s="23"/>
      <c r="W55" s="23"/>
      <c r="X55" s="23"/>
      <c r="Y55" s="17"/>
    </row>
    <row r="56" customFormat="false" ht="15" hidden="true" customHeight="true" outlineLevel="0" collapsed="false">
      <c r="A56" s="184"/>
      <c r="B56" s="17"/>
      <c r="C56" s="195" t="s">
        <v>156</v>
      </c>
      <c r="D56" s="196" t="s">
        <v>157</v>
      </c>
      <c r="E56" s="196" t="s">
        <v>158</v>
      </c>
      <c r="F56" s="196" t="s">
        <v>159</v>
      </c>
      <c r="G56" s="196" t="s">
        <v>81</v>
      </c>
      <c r="H56" s="28"/>
      <c r="I56" s="23"/>
      <c r="J56" s="23"/>
      <c r="K56" s="23"/>
      <c r="L56" s="23"/>
      <c r="M56" s="23"/>
      <c r="N56" s="23"/>
      <c r="O56" s="23"/>
      <c r="P56" s="23"/>
      <c r="Q56" s="23"/>
      <c r="R56" s="23"/>
      <c r="S56" s="23"/>
      <c r="T56" s="23"/>
      <c r="U56" s="23"/>
      <c r="V56" s="23"/>
      <c r="W56" s="23"/>
      <c r="X56" s="23"/>
      <c r="Y56" s="17"/>
    </row>
    <row r="57" customFormat="false" ht="15" hidden="true" customHeight="true" outlineLevel="0" collapsed="false">
      <c r="A57" s="197"/>
      <c r="B57" s="198" t="s">
        <v>160</v>
      </c>
      <c r="C57" s="199"/>
      <c r="D57" s="28"/>
      <c r="E57" s="23"/>
      <c r="F57" s="23"/>
      <c r="G57" s="23"/>
      <c r="H57" s="23"/>
      <c r="I57" s="23"/>
      <c r="J57" s="23"/>
      <c r="K57" s="23"/>
      <c r="L57" s="23"/>
      <c r="M57" s="23"/>
      <c r="N57" s="23"/>
      <c r="O57" s="23"/>
      <c r="P57" s="23"/>
      <c r="Q57" s="23"/>
      <c r="R57" s="23"/>
      <c r="S57" s="23"/>
      <c r="T57" s="23"/>
      <c r="U57" s="23"/>
      <c r="V57" s="23"/>
      <c r="W57" s="23"/>
      <c r="X57" s="23"/>
      <c r="Y57" s="17"/>
    </row>
    <row r="58" customFormat="false" ht="15" hidden="true" customHeight="true" outlineLevel="0" collapsed="false">
      <c r="A58" s="197"/>
      <c r="B58" s="198" t="s">
        <v>161</v>
      </c>
      <c r="C58" s="200" t="n">
        <v>0.047</v>
      </c>
      <c r="D58" s="201" t="n">
        <v>0.0155</v>
      </c>
      <c r="E58" s="201" t="n">
        <v>0</v>
      </c>
      <c r="F58" s="201" t="n">
        <v>0.001</v>
      </c>
      <c r="G58" s="202" t="n">
        <f aca="false">SUM(C58:F58)</f>
        <v>0.0635</v>
      </c>
      <c r="H58" s="28"/>
      <c r="I58" s="23"/>
      <c r="J58" s="23"/>
      <c r="K58" s="23"/>
      <c r="L58" s="23"/>
      <c r="M58" s="23"/>
      <c r="N58" s="23"/>
      <c r="O58" s="23"/>
      <c r="P58" s="23"/>
      <c r="Q58" s="23"/>
      <c r="R58" s="23"/>
      <c r="S58" s="23"/>
      <c r="T58" s="23"/>
      <c r="U58" s="23"/>
      <c r="V58" s="23"/>
      <c r="W58" s="23"/>
      <c r="X58" s="23"/>
      <c r="Y58" s="17"/>
    </row>
    <row r="59" customFormat="false" ht="15" hidden="true" customHeight="true" outlineLevel="0" collapsed="false">
      <c r="A59" s="197"/>
      <c r="B59" s="198" t="s">
        <v>162</v>
      </c>
      <c r="C59" s="200" t="n">
        <v>0.236</v>
      </c>
      <c r="D59" s="201" t="n">
        <v>0.055</v>
      </c>
      <c r="E59" s="201" t="n">
        <v>0.002</v>
      </c>
      <c r="F59" s="201" t="n">
        <v>0.006</v>
      </c>
      <c r="G59" s="202" t="n">
        <f aca="false">SUM(C59:F59)</f>
        <v>0.299</v>
      </c>
      <c r="H59" s="28"/>
      <c r="I59" s="23"/>
      <c r="J59" s="23"/>
      <c r="K59" s="23"/>
      <c r="L59" s="23"/>
      <c r="M59" s="23"/>
      <c r="N59" s="23"/>
      <c r="O59" s="23"/>
      <c r="P59" s="23"/>
      <c r="Q59" s="23"/>
      <c r="R59" s="23"/>
      <c r="S59" s="23"/>
      <c r="T59" s="23"/>
      <c r="U59" s="23"/>
      <c r="V59" s="23"/>
      <c r="W59" s="23"/>
      <c r="X59" s="23"/>
      <c r="Y59" s="17"/>
    </row>
    <row r="60" customFormat="false" ht="15" hidden="true" customHeight="true" outlineLevel="0" collapsed="false">
      <c r="A60" s="197"/>
      <c r="B60" s="198" t="s">
        <v>163</v>
      </c>
      <c r="C60" s="199"/>
      <c r="D60" s="28"/>
      <c r="E60" s="23"/>
      <c r="F60" s="23"/>
      <c r="G60" s="23"/>
      <c r="H60" s="23"/>
      <c r="I60" s="23"/>
      <c r="J60" s="23"/>
      <c r="K60" s="23"/>
      <c r="L60" s="23"/>
      <c r="M60" s="23"/>
      <c r="N60" s="23"/>
      <c r="O60" s="23"/>
      <c r="P60" s="23"/>
      <c r="Q60" s="23"/>
      <c r="R60" s="23"/>
      <c r="S60" s="23"/>
      <c r="T60" s="23"/>
      <c r="U60" s="23"/>
      <c r="V60" s="23"/>
      <c r="W60" s="23"/>
      <c r="X60" s="23"/>
      <c r="Y60" s="17"/>
    </row>
    <row r="61" customFormat="false" ht="15" hidden="true" customHeight="true" outlineLevel="0" collapsed="false">
      <c r="A61" s="197"/>
      <c r="B61" s="198" t="s">
        <v>161</v>
      </c>
      <c r="C61" s="200" t="n">
        <v>0.047</v>
      </c>
      <c r="D61" s="201" t="n">
        <v>0.016</v>
      </c>
      <c r="E61" s="201" t="n">
        <v>0</v>
      </c>
      <c r="F61" s="201" t="n">
        <v>0.001</v>
      </c>
      <c r="G61" s="202" t="n">
        <f aca="false">SUM(C61:F61)</f>
        <v>0.064</v>
      </c>
      <c r="H61" s="28"/>
      <c r="I61" s="23"/>
      <c r="J61" s="23"/>
      <c r="K61" s="23"/>
      <c r="L61" s="23"/>
      <c r="M61" s="23"/>
      <c r="N61" s="23"/>
      <c r="O61" s="23"/>
      <c r="P61" s="23"/>
      <c r="Q61" s="23"/>
      <c r="R61" s="23"/>
      <c r="S61" s="23"/>
      <c r="T61" s="23"/>
      <c r="U61" s="23"/>
      <c r="V61" s="23"/>
      <c r="W61" s="23"/>
      <c r="X61" s="23"/>
      <c r="Y61" s="17"/>
    </row>
    <row r="62" customFormat="false" ht="15" hidden="true" customHeight="true" outlineLevel="0" collapsed="false">
      <c r="A62" s="197"/>
      <c r="B62" s="198" t="s">
        <v>162</v>
      </c>
      <c r="C62" s="200" t="n">
        <v>0.236</v>
      </c>
      <c r="D62" s="201" t="n">
        <v>0.067</v>
      </c>
      <c r="E62" s="201" t="n">
        <v>0.002</v>
      </c>
      <c r="F62" s="201" t="n">
        <v>0.006</v>
      </c>
      <c r="G62" s="202" t="n">
        <f aca="false">SUM(C62:F62)</f>
        <v>0.311</v>
      </c>
      <c r="H62" s="28"/>
      <c r="I62" s="23"/>
      <c r="J62" s="23"/>
      <c r="K62" s="23"/>
      <c r="L62" s="23"/>
      <c r="M62" s="23"/>
      <c r="N62" s="23"/>
      <c r="O62" s="23"/>
      <c r="P62" s="23"/>
      <c r="Q62" s="23"/>
      <c r="R62" s="23"/>
      <c r="S62" s="23"/>
      <c r="T62" s="23"/>
      <c r="U62" s="23"/>
      <c r="V62" s="23"/>
      <c r="W62" s="23"/>
      <c r="X62" s="23"/>
      <c r="Y62" s="17"/>
    </row>
    <row r="63" customFormat="false" ht="15" hidden="true" customHeight="true" outlineLevel="0" collapsed="false">
      <c r="A63" s="197"/>
      <c r="B63" s="198" t="s">
        <v>164</v>
      </c>
      <c r="C63" s="199"/>
      <c r="D63" s="28"/>
      <c r="E63" s="23"/>
      <c r="F63" s="23"/>
      <c r="G63" s="23"/>
      <c r="H63" s="23"/>
      <c r="I63" s="23"/>
      <c r="J63" s="23"/>
      <c r="K63" s="23"/>
      <c r="L63" s="23"/>
      <c r="M63" s="23"/>
      <c r="N63" s="23"/>
      <c r="O63" s="23"/>
      <c r="P63" s="23"/>
      <c r="Q63" s="23"/>
      <c r="R63" s="23"/>
      <c r="S63" s="23"/>
      <c r="T63" s="23"/>
      <c r="U63" s="23"/>
      <c r="V63" s="23"/>
      <c r="W63" s="23"/>
      <c r="X63" s="23"/>
      <c r="Y63" s="17"/>
    </row>
    <row r="64" customFormat="false" ht="15" hidden="true" customHeight="true" outlineLevel="0" collapsed="false">
      <c r="A64" s="197"/>
      <c r="B64" s="198" t="s">
        <v>161</v>
      </c>
      <c r="C64" s="200" t="n">
        <v>0.047</v>
      </c>
      <c r="D64" s="201" t="n">
        <v>0.016</v>
      </c>
      <c r="E64" s="201" t="n">
        <v>0</v>
      </c>
      <c r="F64" s="201" t="n">
        <v>0.001</v>
      </c>
      <c r="G64" s="202" t="n">
        <f aca="false">SUM(C64:F64)</f>
        <v>0.064</v>
      </c>
      <c r="H64" s="28"/>
      <c r="I64" s="23"/>
      <c r="J64" s="23"/>
      <c r="K64" s="23"/>
      <c r="L64" s="23"/>
      <c r="M64" s="23"/>
      <c r="N64" s="23"/>
      <c r="O64" s="23"/>
      <c r="P64" s="23"/>
      <c r="Q64" s="23"/>
      <c r="R64" s="23"/>
      <c r="S64" s="23"/>
      <c r="T64" s="23"/>
      <c r="U64" s="23"/>
      <c r="V64" s="23"/>
      <c r="W64" s="23"/>
      <c r="X64" s="23"/>
      <c r="Y64" s="17"/>
    </row>
    <row r="65" customFormat="false" ht="15" hidden="true" customHeight="true" outlineLevel="0" collapsed="false">
      <c r="A65" s="197"/>
      <c r="B65" s="198" t="s">
        <v>162</v>
      </c>
      <c r="C65" s="200" t="n">
        <v>0.236</v>
      </c>
      <c r="D65" s="201" t="n">
        <v>0.077</v>
      </c>
      <c r="E65" s="201" t="n">
        <v>0.002</v>
      </c>
      <c r="F65" s="201" t="n">
        <v>0.006</v>
      </c>
      <c r="G65" s="202" t="n">
        <f aca="false">SUM(C65:F65)</f>
        <v>0.321</v>
      </c>
      <c r="H65" s="28"/>
      <c r="I65" s="23"/>
      <c r="J65" s="23"/>
      <c r="K65" s="23"/>
      <c r="L65" s="23"/>
      <c r="M65" s="23"/>
      <c r="N65" s="23"/>
      <c r="O65" s="23"/>
      <c r="P65" s="23"/>
      <c r="Q65" s="23"/>
      <c r="R65" s="23"/>
      <c r="S65" s="23"/>
      <c r="T65" s="23"/>
      <c r="U65" s="23"/>
      <c r="V65" s="23"/>
      <c r="W65" s="23"/>
      <c r="X65" s="23"/>
      <c r="Y65" s="17"/>
    </row>
    <row r="66" customFormat="false" ht="15" hidden="true" customHeight="true" outlineLevel="0" collapsed="false">
      <c r="A66" s="28"/>
      <c r="B66" s="23"/>
      <c r="C66" s="91"/>
      <c r="D66" s="23"/>
      <c r="E66" s="23"/>
      <c r="F66" s="23"/>
      <c r="G66" s="23"/>
      <c r="H66" s="23"/>
      <c r="I66" s="23"/>
      <c r="J66" s="23"/>
      <c r="K66" s="23"/>
      <c r="L66" s="23"/>
      <c r="M66" s="23"/>
      <c r="N66" s="23"/>
      <c r="O66" s="23"/>
      <c r="P66" s="23"/>
      <c r="Q66" s="23"/>
      <c r="R66" s="23"/>
      <c r="S66" s="23"/>
      <c r="T66" s="23"/>
      <c r="U66" s="23"/>
      <c r="V66" s="23"/>
      <c r="W66" s="23"/>
      <c r="X66" s="23"/>
      <c r="Y66" s="17"/>
    </row>
    <row r="67" customFormat="false" ht="15" hidden="false" customHeight="true" outlineLevel="0" collapsed="false">
      <c r="A67" s="49"/>
      <c r="B67" s="51"/>
      <c r="C67" s="128"/>
      <c r="D67" s="51"/>
      <c r="E67" s="51"/>
      <c r="F67" s="51"/>
      <c r="G67" s="51"/>
      <c r="H67" s="51"/>
      <c r="I67" s="51"/>
      <c r="J67" s="51"/>
      <c r="K67" s="51"/>
      <c r="L67" s="51"/>
      <c r="M67" s="51"/>
      <c r="N67" s="51"/>
      <c r="O67" s="51"/>
      <c r="P67" s="51"/>
      <c r="Q67" s="51"/>
      <c r="R67" s="51"/>
      <c r="S67" s="51"/>
      <c r="T67" s="51"/>
      <c r="U67" s="51"/>
      <c r="V67" s="51"/>
      <c r="W67" s="51"/>
      <c r="X67" s="51"/>
      <c r="Y67" s="52"/>
    </row>
  </sheetData>
  <mergeCells count="6">
    <mergeCell ref="E2:I2"/>
    <mergeCell ref="I14:K14"/>
    <mergeCell ref="I17:K17"/>
    <mergeCell ref="B28:C28"/>
    <mergeCell ref="E28:G28"/>
    <mergeCell ref="I28:K28"/>
  </mergeCells>
  <dataValidations count="3">
    <dataValidation allowBlank="true" errorStyle="stop" operator="between" showDropDown="false" showErrorMessage="true" showInputMessage="true" sqref="K18" type="list">
      <formula1>"Si,No"</formula1>
      <formula2>0</formula2>
    </dataValidation>
    <dataValidation allowBlank="true" errorStyle="stop" operator="between" showDropDown="false" showErrorMessage="true" showInputMessage="true" sqref="I31:I42" type="list">
      <formula1>"Indefinido,Temporal"</formula1>
      <formula2>0</formula2>
    </dataValidation>
    <dataValidation allowBlank="true" errorStyle="stop" operator="between" showDropDown="false" showErrorMessage="true" showInputMessage="true" sqref="J31:J42" type="list">
      <formula1>"Completa,Parcial"</formula1>
      <formula2>0</formula2>
    </dataValidation>
  </dataValidations>
  <printOptions headings="false" gridLines="false" gridLinesSet="true" horizontalCentered="false" verticalCentered="false"/>
  <pageMargins left="0.379861111111111" right="0.25"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4"/>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E18" activeCellId="0" sqref="E18"/>
    </sheetView>
  </sheetViews>
  <sheetFormatPr defaultColWidth="10.859375" defaultRowHeight="15" zeroHeight="false" outlineLevelRow="0" outlineLevelCol="0"/>
  <cols>
    <col collapsed="false" customWidth="true" hidden="false" outlineLevel="0" max="1" min="1" style="5" width="4.35"/>
    <col collapsed="false" customWidth="true" hidden="false" outlineLevel="0" max="2" min="2" style="5" width="30.68"/>
    <col collapsed="false" customWidth="true" hidden="false" outlineLevel="0" max="3" min="3" style="5" width="13.68"/>
    <col collapsed="false" customWidth="true" hidden="false" outlineLevel="0" max="4" min="4" style="5" width="2"/>
    <col collapsed="false" customWidth="true" hidden="false" outlineLevel="0" max="5" min="5" style="5" width="13.68"/>
    <col collapsed="false" customWidth="true" hidden="false" outlineLevel="0" max="6" min="6" style="5" width="13.86"/>
    <col collapsed="false" customWidth="true" hidden="false" outlineLevel="0" max="7" min="7" style="5" width="14.35"/>
    <col collapsed="false" customWidth="true" hidden="false" outlineLevel="0" max="8" min="8" style="5" width="12.86"/>
    <col collapsed="false" customWidth="true" hidden="false" outlineLevel="0" max="11" min="9" style="5" width="11.5"/>
    <col collapsed="false" customWidth="true" hidden="false" outlineLevel="0" max="12" min="12" style="5" width="1.35"/>
    <col collapsed="false" customWidth="true" hidden="false" outlineLevel="0" max="13" min="13" style="5" width="12.17"/>
    <col collapsed="false" customWidth="true" hidden="false" outlineLevel="0" max="14" min="14" style="5" width="11.5"/>
    <col collapsed="false" customWidth="false" hidden="true" outlineLevel="0" max="15" min="15" style="5" width="10.83"/>
    <col collapsed="false" customWidth="true" hidden="false" outlineLevel="0" max="17" min="16" style="5" width="11.5"/>
    <col collapsed="false" customWidth="false" hidden="false" outlineLevel="0" max="16384" min="18" style="5" width="10.85"/>
  </cols>
  <sheetData>
    <row r="1" customFormat="false" ht="8" hidden="false" customHeight="true" outlineLevel="0" collapsed="false">
      <c r="A1" s="6"/>
      <c r="B1" s="53"/>
      <c r="C1" s="53"/>
      <c r="D1" s="9"/>
      <c r="E1" s="53"/>
      <c r="F1" s="53"/>
      <c r="G1" s="53"/>
      <c r="H1" s="53"/>
      <c r="I1" s="9"/>
      <c r="J1" s="9"/>
      <c r="K1" s="9"/>
      <c r="L1" s="9"/>
      <c r="M1" s="9"/>
      <c r="N1" s="9"/>
      <c r="O1" s="9"/>
      <c r="P1" s="9"/>
      <c r="Q1" s="10"/>
    </row>
    <row r="2" customFormat="false" ht="18.75" hidden="false" customHeight="true" outlineLevel="0" collapsed="false">
      <c r="A2" s="11"/>
      <c r="B2" s="100"/>
      <c r="C2" s="101"/>
      <c r="D2" s="55"/>
      <c r="E2" s="56" t="s">
        <v>165</v>
      </c>
      <c r="F2" s="56"/>
      <c r="G2" s="56"/>
      <c r="H2" s="56"/>
      <c r="I2" s="16"/>
      <c r="J2" s="23"/>
      <c r="K2" s="23"/>
      <c r="L2" s="23"/>
      <c r="M2" s="23"/>
      <c r="N2" s="23"/>
      <c r="O2" s="23"/>
      <c r="P2" s="23"/>
      <c r="Q2" s="17"/>
    </row>
    <row r="3" customFormat="false" ht="15" hidden="false" customHeight="true" outlineLevel="0" collapsed="false">
      <c r="A3" s="11"/>
      <c r="B3" s="16"/>
      <c r="C3" s="102"/>
      <c r="D3" s="16"/>
      <c r="E3" s="22"/>
      <c r="F3" s="22"/>
      <c r="G3" s="22"/>
      <c r="H3" s="22"/>
      <c r="I3" s="23"/>
      <c r="J3" s="23"/>
      <c r="K3" s="23"/>
      <c r="L3" s="23"/>
      <c r="M3" s="23"/>
      <c r="N3" s="23"/>
      <c r="O3" s="23"/>
      <c r="P3" s="23"/>
      <c r="Q3" s="17"/>
    </row>
    <row r="4" customFormat="false" ht="15" hidden="false" customHeight="true" outlineLevel="0" collapsed="false">
      <c r="A4" s="11"/>
      <c r="B4" s="16"/>
      <c r="C4" s="102"/>
      <c r="D4" s="16"/>
      <c r="E4" s="23"/>
      <c r="F4" s="23"/>
      <c r="G4" s="23"/>
      <c r="H4" s="23"/>
      <c r="I4" s="23"/>
      <c r="J4" s="23"/>
      <c r="K4" s="23"/>
      <c r="L4" s="23"/>
      <c r="M4" s="23"/>
      <c r="N4" s="23"/>
      <c r="O4" s="23"/>
      <c r="P4" s="23"/>
      <c r="Q4" s="17"/>
    </row>
    <row r="5" customFormat="false" ht="15" hidden="false" customHeight="true" outlineLevel="0" collapsed="false">
      <c r="A5" s="11"/>
      <c r="B5" s="16"/>
      <c r="C5" s="102"/>
      <c r="D5" s="16"/>
      <c r="E5" s="23"/>
      <c r="F5" s="23"/>
      <c r="G5" s="23"/>
      <c r="H5" s="23"/>
      <c r="I5" s="23"/>
      <c r="J5" s="23"/>
      <c r="K5" s="23"/>
      <c r="L5" s="23"/>
      <c r="M5" s="23"/>
      <c r="N5" s="23"/>
      <c r="O5" s="23"/>
      <c r="P5" s="23"/>
      <c r="Q5" s="17"/>
    </row>
    <row r="6" customFormat="false" ht="15.75" hidden="false" customHeight="true" outlineLevel="0" collapsed="false">
      <c r="A6" s="11"/>
      <c r="B6" s="103"/>
      <c r="C6" s="92"/>
      <c r="D6" s="16"/>
      <c r="E6" s="34"/>
      <c r="F6" s="23"/>
      <c r="G6" s="23"/>
      <c r="H6" s="23"/>
      <c r="I6" s="23"/>
      <c r="J6" s="23"/>
      <c r="K6" s="23"/>
      <c r="L6" s="23"/>
      <c r="M6" s="23"/>
      <c r="N6" s="23"/>
      <c r="O6" s="23"/>
      <c r="P6" s="23"/>
      <c r="Q6" s="17"/>
    </row>
    <row r="7" customFormat="false" ht="15" hidden="false" customHeight="true" outlineLevel="0" collapsed="false">
      <c r="A7" s="28"/>
      <c r="B7" s="104"/>
      <c r="C7" s="22"/>
      <c r="D7" s="23"/>
      <c r="E7" s="23"/>
      <c r="F7" s="23"/>
      <c r="G7" s="23"/>
      <c r="H7" s="23"/>
      <c r="I7" s="23"/>
      <c r="J7" s="23"/>
      <c r="K7" s="23"/>
      <c r="L7" s="23"/>
      <c r="M7" s="23"/>
      <c r="N7" s="23"/>
      <c r="O7" s="23"/>
      <c r="P7" s="23"/>
      <c r="Q7" s="17"/>
    </row>
    <row r="8" customFormat="false" ht="15" hidden="false" customHeight="true" outlineLevel="0" collapsed="false">
      <c r="A8" s="28"/>
      <c r="B8" s="23"/>
      <c r="C8" s="23"/>
      <c r="D8" s="23"/>
      <c r="E8" s="23"/>
      <c r="F8" s="23"/>
      <c r="G8" s="23"/>
      <c r="H8" s="23"/>
      <c r="I8" s="23"/>
      <c r="J8" s="23"/>
      <c r="K8" s="23"/>
      <c r="L8" s="23"/>
      <c r="M8" s="23"/>
      <c r="N8" s="23"/>
      <c r="O8" s="23"/>
      <c r="P8" s="23"/>
      <c r="Q8" s="17"/>
    </row>
    <row r="9" customFormat="false" ht="15" hidden="false" customHeight="true" outlineLevel="0" collapsed="false">
      <c r="A9" s="28"/>
      <c r="B9" s="23"/>
      <c r="C9" s="23"/>
      <c r="D9" s="23"/>
      <c r="E9" s="23"/>
      <c r="F9" s="23"/>
      <c r="G9" s="23"/>
      <c r="H9" s="23"/>
      <c r="I9" s="23"/>
      <c r="J9" s="23"/>
      <c r="K9" s="23"/>
      <c r="L9" s="23"/>
      <c r="M9" s="23"/>
      <c r="N9" s="23"/>
      <c r="O9" s="23"/>
      <c r="P9" s="23"/>
      <c r="Q9" s="17"/>
    </row>
    <row r="10" customFormat="false" ht="8" hidden="false" customHeight="true" outlineLevel="0" collapsed="false">
      <c r="A10" s="28"/>
      <c r="B10" s="38"/>
      <c r="C10" s="38"/>
      <c r="D10" s="23"/>
      <c r="E10" s="23"/>
      <c r="F10" s="23"/>
      <c r="G10" s="23"/>
      <c r="H10" s="23"/>
      <c r="I10" s="23"/>
      <c r="J10" s="23"/>
      <c r="K10" s="23"/>
      <c r="L10" s="23"/>
      <c r="M10" s="23"/>
      <c r="N10" s="23"/>
      <c r="O10" s="23"/>
      <c r="P10" s="23"/>
      <c r="Q10" s="17"/>
    </row>
    <row r="11" customFormat="false" ht="15.75" hidden="false" customHeight="true" outlineLevel="0" collapsed="false">
      <c r="A11" s="11"/>
      <c r="B11" s="151"/>
      <c r="C11" s="152" t="s">
        <v>166</v>
      </c>
      <c r="D11" s="16"/>
      <c r="E11" s="23"/>
      <c r="F11" s="23"/>
      <c r="G11" s="23"/>
      <c r="H11" s="23"/>
      <c r="I11" s="23"/>
      <c r="J11" s="23"/>
      <c r="K11" s="23"/>
      <c r="L11" s="23"/>
      <c r="M11" s="23"/>
      <c r="N11" s="23"/>
      <c r="O11" s="23"/>
      <c r="P11" s="23"/>
      <c r="Q11" s="17"/>
    </row>
    <row r="12" customFormat="false" ht="16.5" hidden="false" customHeight="true" outlineLevel="0" collapsed="false">
      <c r="A12" s="11"/>
      <c r="B12" s="153" t="s">
        <v>167</v>
      </c>
      <c r="C12" s="154" t="s">
        <v>168</v>
      </c>
      <c r="D12" s="16"/>
      <c r="E12" s="23"/>
      <c r="F12" s="23"/>
      <c r="G12" s="23"/>
      <c r="H12" s="23"/>
      <c r="I12" s="23"/>
      <c r="J12" s="23"/>
      <c r="K12" s="23"/>
      <c r="L12" s="23"/>
      <c r="M12" s="23"/>
      <c r="N12" s="23"/>
      <c r="O12" s="23"/>
      <c r="P12" s="23"/>
      <c r="Q12" s="17"/>
    </row>
    <row r="13" customFormat="false" ht="15.75" hidden="false" customHeight="true" outlineLevel="0" collapsed="false">
      <c r="A13" s="11"/>
      <c r="B13" s="125" t="s">
        <v>169</v>
      </c>
      <c r="C13" s="203"/>
      <c r="D13" s="23"/>
      <c r="E13" s="23"/>
      <c r="F13" s="38"/>
      <c r="G13" s="38"/>
      <c r="H13" s="38"/>
      <c r="I13" s="23"/>
      <c r="J13" s="23"/>
      <c r="K13" s="23"/>
      <c r="L13" s="23"/>
      <c r="M13" s="23"/>
      <c r="N13" s="23"/>
      <c r="O13" s="23"/>
      <c r="P13" s="23"/>
      <c r="Q13" s="17"/>
    </row>
    <row r="14" customFormat="false" ht="15.75" hidden="false" customHeight="true" outlineLevel="0" collapsed="false">
      <c r="A14" s="11"/>
      <c r="B14" s="155" t="s">
        <v>170</v>
      </c>
      <c r="C14" s="156" t="n">
        <v>300</v>
      </c>
      <c r="D14" s="16"/>
      <c r="E14" s="102"/>
      <c r="F14" s="204" t="s">
        <v>171</v>
      </c>
      <c r="G14" s="204"/>
      <c r="H14" s="204"/>
      <c r="I14" s="205"/>
      <c r="J14" s="23"/>
      <c r="K14" s="23"/>
      <c r="L14" s="23"/>
      <c r="M14" s="23"/>
      <c r="N14" s="23"/>
      <c r="O14" s="23"/>
      <c r="P14" s="23"/>
      <c r="Q14" s="17"/>
    </row>
    <row r="15" customFormat="false" ht="14.25" hidden="false" customHeight="true" outlineLevel="0" collapsed="false">
      <c r="A15" s="11"/>
      <c r="B15" s="73" t="s">
        <v>172</v>
      </c>
      <c r="C15" s="157" t="n">
        <v>150</v>
      </c>
      <c r="D15" s="16"/>
      <c r="E15" s="102"/>
      <c r="F15" s="206" t="s">
        <v>173</v>
      </c>
      <c r="G15" s="206"/>
      <c r="H15" s="206"/>
      <c r="I15" s="207" t="n">
        <v>0.1</v>
      </c>
      <c r="J15" s="16"/>
      <c r="K15" s="23"/>
      <c r="L15" s="23"/>
      <c r="M15" s="23"/>
      <c r="N15" s="23"/>
      <c r="O15" s="161" t="s">
        <v>105</v>
      </c>
      <c r="P15" s="23"/>
      <c r="Q15" s="17"/>
    </row>
    <row r="16" customFormat="false" ht="15.75" hidden="false" customHeight="true" outlineLevel="0" collapsed="false">
      <c r="A16" s="11"/>
      <c r="B16" s="73" t="s">
        <v>174</v>
      </c>
      <c r="C16" s="157" t="n">
        <v>150</v>
      </c>
      <c r="D16" s="16"/>
      <c r="E16" s="102"/>
      <c r="F16" s="208" t="s">
        <v>175</v>
      </c>
      <c r="G16" s="208"/>
      <c r="H16" s="208"/>
      <c r="I16" s="209" t="n">
        <v>0.1</v>
      </c>
      <c r="J16" s="16"/>
      <c r="K16" s="23"/>
      <c r="L16" s="23"/>
      <c r="M16" s="23"/>
      <c r="N16" s="23"/>
      <c r="O16" s="161" t="s">
        <v>108</v>
      </c>
      <c r="P16" s="23"/>
      <c r="Q16" s="17"/>
    </row>
    <row r="17" customFormat="false" ht="15" hidden="false" customHeight="true" outlineLevel="0" collapsed="false">
      <c r="A17" s="11"/>
      <c r="B17" s="73" t="s">
        <v>176</v>
      </c>
      <c r="C17" s="157"/>
      <c r="D17" s="16"/>
      <c r="E17" s="23"/>
      <c r="F17" s="22"/>
      <c r="G17" s="22"/>
      <c r="H17" s="22"/>
      <c r="I17" s="22"/>
      <c r="J17" s="23"/>
      <c r="K17" s="23"/>
      <c r="L17" s="23"/>
      <c r="M17" s="23"/>
      <c r="N17" s="23"/>
      <c r="O17" s="23"/>
      <c r="P17" s="23"/>
      <c r="Q17" s="17"/>
    </row>
    <row r="18" customFormat="false" ht="15" hidden="false" customHeight="true" outlineLevel="0" collapsed="false">
      <c r="A18" s="11"/>
      <c r="B18" s="73" t="s">
        <v>177</v>
      </c>
      <c r="C18" s="157"/>
      <c r="D18" s="16"/>
      <c r="E18" s="23"/>
      <c r="F18" s="23"/>
      <c r="G18" s="23"/>
      <c r="H18" s="23"/>
      <c r="I18" s="23"/>
      <c r="J18" s="23"/>
      <c r="K18" s="23"/>
      <c r="L18" s="23"/>
      <c r="M18" s="23"/>
      <c r="N18" s="23"/>
      <c r="O18" s="23"/>
      <c r="P18" s="23"/>
      <c r="Q18" s="17"/>
    </row>
    <row r="19" customFormat="false" ht="15.75" hidden="false" customHeight="true" outlineLevel="0" collapsed="false">
      <c r="A19" s="11"/>
      <c r="B19" s="88" t="s">
        <v>178</v>
      </c>
      <c r="C19" s="163"/>
      <c r="D19" s="16"/>
      <c r="E19" s="23"/>
      <c r="F19" s="23"/>
      <c r="G19" s="23"/>
      <c r="H19" s="23"/>
      <c r="I19" s="23"/>
      <c r="J19" s="23"/>
      <c r="K19" s="23"/>
      <c r="L19" s="23"/>
      <c r="M19" s="23"/>
      <c r="N19" s="23"/>
      <c r="O19" s="23"/>
      <c r="P19" s="23"/>
      <c r="Q19" s="17"/>
    </row>
    <row r="20" customFormat="false" ht="15.75" hidden="false" customHeight="true" outlineLevel="0" collapsed="false">
      <c r="A20" s="11"/>
      <c r="B20" s="210" t="s">
        <v>179</v>
      </c>
      <c r="C20" s="193"/>
      <c r="D20" s="23"/>
      <c r="E20" s="23"/>
      <c r="F20" s="23"/>
      <c r="G20" s="23"/>
      <c r="H20" s="23"/>
      <c r="I20" s="23"/>
      <c r="J20" s="23"/>
      <c r="K20" s="23"/>
      <c r="L20" s="23"/>
      <c r="M20" s="23"/>
      <c r="N20" s="23"/>
      <c r="O20" s="23"/>
      <c r="P20" s="23"/>
      <c r="Q20" s="17"/>
    </row>
    <row r="21" customFormat="false" ht="15" hidden="false" customHeight="true" outlineLevel="0" collapsed="false">
      <c r="A21" s="11"/>
      <c r="B21" s="155" t="s">
        <v>180</v>
      </c>
      <c r="C21" s="156"/>
      <c r="D21" s="16"/>
      <c r="E21" s="23"/>
      <c r="F21" s="23"/>
      <c r="G21" s="23"/>
      <c r="H21" s="23"/>
      <c r="I21" s="23"/>
      <c r="J21" s="23"/>
      <c r="K21" s="23"/>
      <c r="L21" s="23"/>
      <c r="M21" s="23"/>
      <c r="N21" s="23"/>
      <c r="O21" s="23"/>
      <c r="P21" s="23"/>
      <c r="Q21" s="17"/>
    </row>
    <row r="22" customFormat="false" ht="16.5" hidden="false" customHeight="true" outlineLevel="0" collapsed="false">
      <c r="A22" s="11"/>
      <c r="B22" s="73" t="s">
        <v>181</v>
      </c>
      <c r="C22" s="157"/>
      <c r="D22" s="16"/>
      <c r="E22" s="23"/>
      <c r="F22" s="23"/>
      <c r="G22" s="23"/>
      <c r="H22" s="23"/>
      <c r="I22" s="23"/>
      <c r="J22" s="23"/>
      <c r="K22" s="23"/>
      <c r="L22" s="23"/>
      <c r="M22" s="23"/>
      <c r="N22" s="23"/>
      <c r="O22" s="23"/>
      <c r="P22" s="23"/>
      <c r="Q22" s="17"/>
    </row>
    <row r="23" customFormat="false" ht="15" hidden="false" customHeight="true" outlineLevel="0" collapsed="false">
      <c r="A23" s="11"/>
      <c r="B23" s="73" t="s">
        <v>182</v>
      </c>
      <c r="C23" s="157"/>
      <c r="D23" s="16"/>
      <c r="E23" s="23"/>
      <c r="F23" s="34"/>
      <c r="G23" s="23"/>
      <c r="H23" s="23"/>
      <c r="I23" s="23"/>
      <c r="J23" s="23"/>
      <c r="K23" s="23"/>
      <c r="L23" s="23"/>
      <c r="M23" s="23"/>
      <c r="N23" s="23"/>
      <c r="O23" s="23"/>
      <c r="P23" s="23"/>
      <c r="Q23" s="17"/>
    </row>
    <row r="24" customFormat="false" ht="15" hidden="false" customHeight="true" outlineLevel="0" collapsed="false">
      <c r="A24" s="11"/>
      <c r="B24" s="73" t="s">
        <v>183</v>
      </c>
      <c r="C24" s="157"/>
      <c r="D24" s="16"/>
      <c r="E24" s="23"/>
      <c r="F24" s="34"/>
      <c r="G24" s="23"/>
      <c r="H24" s="23"/>
      <c r="I24" s="23"/>
      <c r="J24" s="23"/>
      <c r="K24" s="23"/>
      <c r="L24" s="23"/>
      <c r="M24" s="23"/>
      <c r="N24" s="23"/>
      <c r="O24" s="23"/>
      <c r="P24" s="23"/>
      <c r="Q24" s="17"/>
    </row>
    <row r="25" customFormat="false" ht="15" hidden="false" customHeight="true" outlineLevel="0" collapsed="false">
      <c r="A25" s="11"/>
      <c r="B25" s="73" t="s">
        <v>184</v>
      </c>
      <c r="C25" s="157"/>
      <c r="D25" s="16"/>
      <c r="E25" s="23"/>
      <c r="F25" s="34"/>
      <c r="G25" s="23"/>
      <c r="H25" s="23"/>
      <c r="I25" s="23"/>
      <c r="J25" s="23"/>
      <c r="K25" s="23"/>
      <c r="L25" s="23"/>
      <c r="M25" s="23"/>
      <c r="N25" s="23"/>
      <c r="O25" s="23"/>
      <c r="P25" s="23"/>
      <c r="Q25" s="17"/>
    </row>
    <row r="26" customFormat="false" ht="15" hidden="false" customHeight="true" outlineLevel="0" collapsed="false">
      <c r="A26" s="11"/>
      <c r="B26" s="73" t="s">
        <v>185</v>
      </c>
      <c r="C26" s="157"/>
      <c r="D26" s="16"/>
      <c r="E26" s="23"/>
      <c r="F26" s="34"/>
      <c r="G26" s="23"/>
      <c r="H26" s="23"/>
      <c r="I26" s="23"/>
      <c r="J26" s="23"/>
      <c r="K26" s="23"/>
      <c r="L26" s="23"/>
      <c r="M26" s="23"/>
      <c r="N26" s="23"/>
      <c r="O26" s="23"/>
      <c r="P26" s="23"/>
      <c r="Q26" s="17"/>
    </row>
    <row r="27" customFormat="false" ht="15" hidden="false" customHeight="true" outlineLevel="0" collapsed="false">
      <c r="A27" s="11"/>
      <c r="B27" s="73" t="s">
        <v>186</v>
      </c>
      <c r="C27" s="157"/>
      <c r="D27" s="16"/>
      <c r="E27" s="23"/>
      <c r="F27" s="34"/>
      <c r="G27" s="23"/>
      <c r="H27" s="23"/>
      <c r="I27" s="23"/>
      <c r="J27" s="23"/>
      <c r="K27" s="23"/>
      <c r="L27" s="23"/>
      <c r="M27" s="23"/>
      <c r="N27" s="23"/>
      <c r="O27" s="23"/>
      <c r="P27" s="23"/>
      <c r="Q27" s="17"/>
    </row>
    <row r="28" customFormat="false" ht="15.75" hidden="false" customHeight="true" outlineLevel="0" collapsed="false">
      <c r="A28" s="11"/>
      <c r="B28" s="88" t="s">
        <v>187</v>
      </c>
      <c r="C28" s="163"/>
      <c r="D28" s="16"/>
      <c r="E28" s="23"/>
      <c r="F28" s="34"/>
      <c r="G28" s="23"/>
      <c r="H28" s="23"/>
      <c r="I28" s="23"/>
      <c r="J28" s="23"/>
      <c r="K28" s="23"/>
      <c r="L28" s="23"/>
      <c r="M28" s="23"/>
      <c r="N28" s="23"/>
      <c r="O28" s="23"/>
      <c r="P28" s="23"/>
      <c r="Q28" s="17"/>
    </row>
    <row r="29" customFormat="false" ht="15.75" hidden="false" customHeight="true" outlineLevel="0" collapsed="false">
      <c r="A29" s="11"/>
      <c r="B29" s="125" t="s">
        <v>188</v>
      </c>
      <c r="C29" s="211" t="n">
        <f aca="false">SUM(C14:C28)</f>
        <v>600</v>
      </c>
      <c r="D29" s="16"/>
      <c r="E29" s="23"/>
      <c r="F29" s="34"/>
      <c r="G29" s="23"/>
      <c r="H29" s="23"/>
      <c r="I29" s="23"/>
      <c r="J29" s="23"/>
      <c r="K29" s="23"/>
      <c r="L29" s="23"/>
      <c r="M29" s="23"/>
      <c r="N29" s="23"/>
      <c r="O29" s="23"/>
      <c r="P29" s="23"/>
      <c r="Q29" s="17"/>
    </row>
    <row r="30" customFormat="false" ht="15.75" hidden="false" customHeight="true" outlineLevel="0" collapsed="false">
      <c r="A30" s="28"/>
      <c r="B30" s="29"/>
      <c r="C30" s="22"/>
      <c r="D30" s="23"/>
      <c r="E30" s="23"/>
      <c r="F30" s="34"/>
      <c r="G30" s="23"/>
      <c r="H30" s="23"/>
      <c r="I30" s="23"/>
      <c r="J30" s="23"/>
      <c r="K30" s="23"/>
      <c r="L30" s="23"/>
      <c r="M30" s="23"/>
      <c r="N30" s="23"/>
      <c r="O30" s="23"/>
      <c r="P30" s="23"/>
      <c r="Q30" s="17"/>
    </row>
    <row r="31" customFormat="false" ht="15" hidden="false" customHeight="true" outlineLevel="0" collapsed="false">
      <c r="A31" s="184"/>
      <c r="B31" s="23"/>
      <c r="C31" s="23"/>
      <c r="D31" s="23"/>
      <c r="E31" s="23"/>
      <c r="F31" s="23"/>
      <c r="G31" s="23"/>
      <c r="H31" s="23"/>
      <c r="I31" s="23"/>
      <c r="J31" s="23"/>
      <c r="K31" s="23"/>
      <c r="L31" s="23"/>
      <c r="M31" s="23"/>
      <c r="N31" s="23"/>
      <c r="O31" s="23"/>
      <c r="P31" s="23"/>
      <c r="Q31" s="17"/>
    </row>
    <row r="32" customFormat="false" ht="15" hidden="false" customHeight="true" outlineLevel="0" collapsed="false">
      <c r="A32" s="184"/>
      <c r="B32" s="23"/>
      <c r="C32" s="23"/>
      <c r="D32" s="23"/>
      <c r="E32" s="23"/>
      <c r="F32" s="23"/>
      <c r="G32" s="23"/>
      <c r="H32" s="23"/>
      <c r="I32" s="23"/>
      <c r="J32" s="23"/>
      <c r="K32" s="23"/>
      <c r="L32" s="23"/>
      <c r="M32" s="23"/>
      <c r="N32" s="23"/>
      <c r="O32" s="23"/>
      <c r="P32" s="23"/>
      <c r="Q32" s="17"/>
    </row>
    <row r="33" customFormat="false" ht="15" hidden="false" customHeight="true" outlineLevel="0" collapsed="false">
      <c r="A33" s="184"/>
      <c r="B33" s="23"/>
      <c r="C33" s="23"/>
      <c r="D33" s="23"/>
      <c r="E33" s="23"/>
      <c r="F33" s="23"/>
      <c r="G33" s="23"/>
      <c r="H33" s="23"/>
      <c r="I33" s="23"/>
      <c r="J33" s="23"/>
      <c r="K33" s="23"/>
      <c r="L33" s="23"/>
      <c r="M33" s="23"/>
      <c r="N33" s="23"/>
      <c r="O33" s="23"/>
      <c r="P33" s="23"/>
      <c r="Q33" s="17"/>
    </row>
    <row r="34" customFormat="false" ht="15" hidden="false" customHeight="true" outlineLevel="0" collapsed="false">
      <c r="A34" s="184"/>
      <c r="B34" s="23"/>
      <c r="C34" s="23"/>
      <c r="D34" s="23"/>
      <c r="E34" s="23"/>
      <c r="F34" s="23"/>
      <c r="G34" s="23"/>
      <c r="H34" s="23"/>
      <c r="I34" s="23"/>
      <c r="J34" s="23"/>
      <c r="K34" s="23"/>
      <c r="L34" s="23"/>
      <c r="M34" s="23"/>
      <c r="N34" s="23"/>
      <c r="O34" s="23"/>
      <c r="P34" s="23"/>
      <c r="Q34" s="17"/>
    </row>
    <row r="35" customFormat="false" ht="15.75" hidden="true" customHeight="true" outlineLevel="0" collapsed="false">
      <c r="A35" s="189"/>
      <c r="B35" s="190" t="s">
        <v>152</v>
      </c>
      <c r="C35" s="55"/>
      <c r="D35" s="16"/>
      <c r="E35" s="23"/>
      <c r="F35" s="23"/>
      <c r="G35" s="23"/>
      <c r="H35" s="23"/>
      <c r="I35" s="23"/>
      <c r="J35" s="23"/>
      <c r="K35" s="23"/>
      <c r="L35" s="23"/>
      <c r="M35" s="23"/>
      <c r="N35" s="23"/>
      <c r="O35" s="23"/>
      <c r="P35" s="23"/>
      <c r="Q35" s="17"/>
    </row>
    <row r="36" customFormat="false" ht="15" hidden="true" customHeight="true" outlineLevel="0" collapsed="false">
      <c r="A36" s="189"/>
      <c r="B36" s="192" t="s">
        <v>149</v>
      </c>
      <c r="C36" s="16"/>
      <c r="D36" s="23"/>
      <c r="E36" s="23"/>
      <c r="F36" s="23"/>
      <c r="G36" s="23"/>
      <c r="H36" s="23"/>
      <c r="I36" s="23"/>
      <c r="J36" s="23"/>
      <c r="K36" s="23"/>
      <c r="L36" s="23"/>
      <c r="M36" s="23"/>
      <c r="N36" s="23"/>
      <c r="O36" s="23"/>
      <c r="P36" s="23"/>
      <c r="Q36" s="17"/>
    </row>
    <row r="37" customFormat="false" ht="15" hidden="true" customHeight="true" outlineLevel="0" collapsed="false">
      <c r="A37" s="189"/>
      <c r="B37" s="192" t="s">
        <v>153</v>
      </c>
      <c r="C37" s="16"/>
      <c r="D37" s="23"/>
      <c r="E37" s="23"/>
      <c r="F37" s="23"/>
      <c r="G37" s="23"/>
      <c r="H37" s="23"/>
      <c r="I37" s="23"/>
      <c r="J37" s="23"/>
      <c r="K37" s="23"/>
      <c r="L37" s="23"/>
      <c r="M37" s="23"/>
      <c r="N37" s="23"/>
      <c r="O37" s="23"/>
      <c r="P37" s="23"/>
      <c r="Q37" s="17"/>
    </row>
    <row r="38" customFormat="false" ht="15" hidden="true" customHeight="true" outlineLevel="0" collapsed="false">
      <c r="A38" s="189"/>
      <c r="B38" s="55"/>
      <c r="C38" s="16"/>
      <c r="D38" s="23"/>
      <c r="E38" s="23"/>
      <c r="F38" s="23"/>
      <c r="G38" s="23"/>
      <c r="H38" s="23"/>
      <c r="I38" s="23"/>
      <c r="J38" s="23"/>
      <c r="K38" s="23"/>
      <c r="L38" s="23"/>
      <c r="M38" s="23"/>
      <c r="N38" s="23"/>
      <c r="O38" s="23"/>
      <c r="P38" s="23"/>
      <c r="Q38" s="17"/>
    </row>
    <row r="39" customFormat="false" ht="15" hidden="true" customHeight="true" outlineLevel="0" collapsed="false">
      <c r="A39" s="189"/>
      <c r="B39" s="192" t="s">
        <v>154</v>
      </c>
      <c r="C39" s="16"/>
      <c r="D39" s="23"/>
      <c r="E39" s="23"/>
      <c r="F39" s="23"/>
      <c r="G39" s="23"/>
      <c r="H39" s="23"/>
      <c r="I39" s="23"/>
      <c r="J39" s="23"/>
      <c r="K39" s="23"/>
      <c r="L39" s="23"/>
      <c r="M39" s="23"/>
      <c r="N39" s="23"/>
      <c r="O39" s="23"/>
      <c r="P39" s="23"/>
      <c r="Q39" s="17"/>
    </row>
    <row r="40" customFormat="false" ht="15.75" hidden="true" customHeight="true" outlineLevel="0" collapsed="false">
      <c r="A40" s="189"/>
      <c r="B40" s="192" t="s">
        <v>150</v>
      </c>
      <c r="C40" s="16"/>
      <c r="D40" s="23"/>
      <c r="E40" s="23"/>
      <c r="F40" s="23"/>
      <c r="G40" s="23"/>
      <c r="H40" s="23"/>
      <c r="I40" s="23"/>
      <c r="J40" s="23"/>
      <c r="K40" s="23"/>
      <c r="L40" s="23"/>
      <c r="M40" s="23"/>
      <c r="N40" s="23"/>
      <c r="O40" s="23"/>
      <c r="P40" s="23"/>
      <c r="Q40" s="17"/>
    </row>
    <row r="41" customFormat="false" ht="15" hidden="true" customHeight="true" outlineLevel="0" collapsed="false">
      <c r="A41" s="184"/>
      <c r="B41" s="23"/>
      <c r="C41" s="23"/>
      <c r="D41" s="23"/>
      <c r="E41" s="23"/>
      <c r="F41" s="23"/>
      <c r="G41" s="23"/>
      <c r="H41" s="23"/>
      <c r="I41" s="23"/>
      <c r="J41" s="23"/>
      <c r="K41" s="23"/>
      <c r="L41" s="23"/>
      <c r="M41" s="23"/>
      <c r="N41" s="23"/>
      <c r="O41" s="23"/>
      <c r="P41" s="23"/>
      <c r="Q41" s="17"/>
    </row>
    <row r="42" customFormat="false" ht="15.75" hidden="true" customHeight="true" outlineLevel="0" collapsed="false">
      <c r="A42" s="189"/>
      <c r="B42" s="194" t="s">
        <v>155</v>
      </c>
      <c r="C42" s="23"/>
      <c r="D42" s="23"/>
      <c r="E42" s="23"/>
      <c r="F42" s="23"/>
      <c r="G42" s="102"/>
      <c r="H42" s="16"/>
      <c r="I42" s="23"/>
      <c r="J42" s="23"/>
      <c r="K42" s="23"/>
      <c r="L42" s="23"/>
      <c r="M42" s="23"/>
      <c r="N42" s="23"/>
      <c r="O42" s="23"/>
      <c r="P42" s="23"/>
      <c r="Q42" s="17"/>
    </row>
    <row r="43" customFormat="false" ht="15" hidden="true" customHeight="true" outlineLevel="0" collapsed="false">
      <c r="A43" s="184"/>
      <c r="B43" s="17"/>
      <c r="C43" s="196" t="s">
        <v>156</v>
      </c>
      <c r="D43" s="196" t="s">
        <v>157</v>
      </c>
      <c r="E43" s="196" t="s">
        <v>158</v>
      </c>
      <c r="F43" s="196" t="s">
        <v>159</v>
      </c>
      <c r="G43" s="196" t="s">
        <v>81</v>
      </c>
      <c r="H43" s="28"/>
      <c r="I43" s="23"/>
      <c r="J43" s="23"/>
      <c r="K43" s="23"/>
      <c r="L43" s="23"/>
      <c r="M43" s="23"/>
      <c r="N43" s="23"/>
      <c r="O43" s="23"/>
      <c r="P43" s="23"/>
      <c r="Q43" s="17"/>
    </row>
    <row r="44" customFormat="false" ht="15" hidden="true" customHeight="true" outlineLevel="0" collapsed="false">
      <c r="A44" s="197"/>
      <c r="B44" s="198" t="s">
        <v>160</v>
      </c>
      <c r="C44" s="212"/>
      <c r="D44" s="28"/>
      <c r="E44" s="23"/>
      <c r="F44" s="23"/>
      <c r="G44" s="23"/>
      <c r="H44" s="23"/>
      <c r="I44" s="23"/>
      <c r="J44" s="23"/>
      <c r="K44" s="23"/>
      <c r="L44" s="23"/>
      <c r="M44" s="23"/>
      <c r="N44" s="23"/>
      <c r="O44" s="23"/>
      <c r="P44" s="23"/>
      <c r="Q44" s="17"/>
    </row>
    <row r="45" customFormat="false" ht="15" hidden="true" customHeight="true" outlineLevel="0" collapsed="false">
      <c r="A45" s="197"/>
      <c r="B45" s="198" t="s">
        <v>161</v>
      </c>
      <c r="C45" s="201" t="n">
        <v>0.047</v>
      </c>
      <c r="D45" s="201" t="n">
        <v>0.0155</v>
      </c>
      <c r="E45" s="201" t="n">
        <v>0</v>
      </c>
      <c r="F45" s="201" t="n">
        <v>0.001</v>
      </c>
      <c r="G45" s="202" t="n">
        <f aca="false">SUM(C45:F45)</f>
        <v>0.0635</v>
      </c>
      <c r="H45" s="28"/>
      <c r="I45" s="23"/>
      <c r="J45" s="23"/>
      <c r="K45" s="23"/>
      <c r="L45" s="23"/>
      <c r="M45" s="23"/>
      <c r="N45" s="23"/>
      <c r="O45" s="23"/>
      <c r="P45" s="23"/>
      <c r="Q45" s="17"/>
    </row>
    <row r="46" customFormat="false" ht="15" hidden="true" customHeight="true" outlineLevel="0" collapsed="false">
      <c r="A46" s="197"/>
      <c r="B46" s="198" t="s">
        <v>162</v>
      </c>
      <c r="C46" s="201" t="n">
        <v>0.236</v>
      </c>
      <c r="D46" s="201" t="n">
        <v>0.055</v>
      </c>
      <c r="E46" s="201" t="n">
        <v>0.002</v>
      </c>
      <c r="F46" s="201" t="n">
        <v>0.006</v>
      </c>
      <c r="G46" s="202" t="n">
        <f aca="false">SUM(C46:F46)</f>
        <v>0.299</v>
      </c>
      <c r="H46" s="28"/>
      <c r="I46" s="23"/>
      <c r="J46" s="23"/>
      <c r="K46" s="23"/>
      <c r="L46" s="23"/>
      <c r="M46" s="23"/>
      <c r="N46" s="23"/>
      <c r="O46" s="23"/>
      <c r="P46" s="23"/>
      <c r="Q46" s="17"/>
    </row>
    <row r="47" customFormat="false" ht="15" hidden="true" customHeight="true" outlineLevel="0" collapsed="false">
      <c r="A47" s="197"/>
      <c r="B47" s="198" t="s">
        <v>163</v>
      </c>
      <c r="C47" s="212"/>
      <c r="D47" s="28"/>
      <c r="E47" s="23"/>
      <c r="F47" s="23"/>
      <c r="G47" s="23"/>
      <c r="H47" s="23"/>
      <c r="I47" s="23"/>
      <c r="J47" s="23"/>
      <c r="K47" s="23"/>
      <c r="L47" s="23"/>
      <c r="M47" s="23"/>
      <c r="N47" s="23"/>
      <c r="O47" s="23"/>
      <c r="P47" s="23"/>
      <c r="Q47" s="17"/>
    </row>
    <row r="48" customFormat="false" ht="15" hidden="true" customHeight="true" outlineLevel="0" collapsed="false">
      <c r="A48" s="197"/>
      <c r="B48" s="198" t="s">
        <v>161</v>
      </c>
      <c r="C48" s="201" t="n">
        <v>0.047</v>
      </c>
      <c r="D48" s="201" t="n">
        <v>0.016</v>
      </c>
      <c r="E48" s="201" t="n">
        <v>0</v>
      </c>
      <c r="F48" s="201" t="n">
        <v>0.001</v>
      </c>
      <c r="G48" s="202" t="n">
        <f aca="false">SUM(C48:F48)</f>
        <v>0.064</v>
      </c>
      <c r="H48" s="28"/>
      <c r="I48" s="23"/>
      <c r="J48" s="23"/>
      <c r="K48" s="23"/>
      <c r="L48" s="23"/>
      <c r="M48" s="23"/>
      <c r="N48" s="23"/>
      <c r="O48" s="23"/>
      <c r="P48" s="23"/>
      <c r="Q48" s="17"/>
    </row>
    <row r="49" customFormat="false" ht="15" hidden="true" customHeight="true" outlineLevel="0" collapsed="false">
      <c r="A49" s="197"/>
      <c r="B49" s="198" t="s">
        <v>162</v>
      </c>
      <c r="C49" s="201" t="n">
        <v>0.236</v>
      </c>
      <c r="D49" s="201" t="n">
        <v>0.067</v>
      </c>
      <c r="E49" s="201" t="n">
        <v>0.002</v>
      </c>
      <c r="F49" s="201" t="n">
        <v>0.006</v>
      </c>
      <c r="G49" s="202" t="n">
        <f aca="false">SUM(C49:F49)</f>
        <v>0.311</v>
      </c>
      <c r="H49" s="28"/>
      <c r="I49" s="23"/>
      <c r="J49" s="23"/>
      <c r="K49" s="23"/>
      <c r="L49" s="23"/>
      <c r="M49" s="23"/>
      <c r="N49" s="23"/>
      <c r="O49" s="23"/>
      <c r="P49" s="23"/>
      <c r="Q49" s="17"/>
    </row>
    <row r="50" customFormat="false" ht="15" hidden="true" customHeight="true" outlineLevel="0" collapsed="false">
      <c r="A50" s="197"/>
      <c r="B50" s="198" t="s">
        <v>164</v>
      </c>
      <c r="C50" s="212"/>
      <c r="D50" s="28"/>
      <c r="E50" s="23"/>
      <c r="F50" s="23"/>
      <c r="G50" s="23"/>
      <c r="H50" s="23"/>
      <c r="I50" s="23"/>
      <c r="J50" s="23"/>
      <c r="K50" s="23"/>
      <c r="L50" s="23"/>
      <c r="M50" s="23"/>
      <c r="N50" s="23"/>
      <c r="O50" s="23"/>
      <c r="P50" s="23"/>
      <c r="Q50" s="17"/>
    </row>
    <row r="51" customFormat="false" ht="15" hidden="true" customHeight="true" outlineLevel="0" collapsed="false">
      <c r="A51" s="197"/>
      <c r="B51" s="198" t="s">
        <v>161</v>
      </c>
      <c r="C51" s="201" t="n">
        <v>0.047</v>
      </c>
      <c r="D51" s="201" t="n">
        <v>0.016</v>
      </c>
      <c r="E51" s="201" t="n">
        <v>0</v>
      </c>
      <c r="F51" s="201" t="n">
        <v>0.001</v>
      </c>
      <c r="G51" s="202" t="n">
        <f aca="false">SUM(C51:F51)</f>
        <v>0.064</v>
      </c>
      <c r="H51" s="28"/>
      <c r="I51" s="23"/>
      <c r="J51" s="23"/>
      <c r="K51" s="23"/>
      <c r="L51" s="23"/>
      <c r="M51" s="23"/>
      <c r="N51" s="23"/>
      <c r="O51" s="23"/>
      <c r="P51" s="23"/>
      <c r="Q51" s="17"/>
    </row>
    <row r="52" customFormat="false" ht="15" hidden="true" customHeight="true" outlineLevel="0" collapsed="false">
      <c r="A52" s="197"/>
      <c r="B52" s="198" t="s">
        <v>162</v>
      </c>
      <c r="C52" s="201" t="n">
        <v>0.236</v>
      </c>
      <c r="D52" s="201" t="n">
        <v>0.077</v>
      </c>
      <c r="E52" s="201" t="n">
        <v>0.002</v>
      </c>
      <c r="F52" s="201" t="n">
        <v>0.006</v>
      </c>
      <c r="G52" s="202" t="n">
        <f aca="false">SUM(C52:F52)</f>
        <v>0.321</v>
      </c>
      <c r="H52" s="28"/>
      <c r="I52" s="23"/>
      <c r="J52" s="23"/>
      <c r="K52" s="23"/>
      <c r="L52" s="23"/>
      <c r="M52" s="23"/>
      <c r="N52" s="23"/>
      <c r="O52" s="23"/>
      <c r="P52" s="23"/>
      <c r="Q52" s="17"/>
    </row>
    <row r="53" customFormat="false" ht="15" hidden="true" customHeight="true" outlineLevel="0" collapsed="false">
      <c r="A53" s="28"/>
      <c r="B53" s="23"/>
      <c r="C53" s="23"/>
      <c r="D53" s="23"/>
      <c r="E53" s="23"/>
      <c r="F53" s="23"/>
      <c r="G53" s="23"/>
      <c r="H53" s="23"/>
      <c r="I53" s="23"/>
      <c r="J53" s="23"/>
      <c r="K53" s="23"/>
      <c r="L53" s="23"/>
      <c r="M53" s="23"/>
      <c r="N53" s="23"/>
      <c r="O53" s="23"/>
      <c r="P53" s="23"/>
      <c r="Q53" s="17"/>
    </row>
    <row r="54" customFormat="false" ht="15" hidden="false" customHeight="true" outlineLevel="0" collapsed="false">
      <c r="A54" s="49"/>
      <c r="B54" s="51"/>
      <c r="C54" s="51"/>
      <c r="D54" s="51"/>
      <c r="E54" s="51"/>
      <c r="F54" s="51"/>
      <c r="G54" s="51"/>
      <c r="H54" s="51"/>
      <c r="I54" s="51"/>
      <c r="J54" s="51"/>
      <c r="K54" s="51"/>
      <c r="L54" s="51"/>
      <c r="M54" s="51"/>
      <c r="N54" s="51"/>
      <c r="O54" s="51"/>
      <c r="P54" s="51"/>
      <c r="Q54" s="52"/>
    </row>
  </sheetData>
  <mergeCells count="4">
    <mergeCell ref="E2:H2"/>
    <mergeCell ref="F14:H14"/>
    <mergeCell ref="F15:H15"/>
    <mergeCell ref="F16:H16"/>
  </mergeCell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Neue,Normal"&amp;12&amp;K000000&amp;P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3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P18" activeCellId="0" sqref="P18"/>
    </sheetView>
  </sheetViews>
  <sheetFormatPr defaultColWidth="10.859375" defaultRowHeight="15" zeroHeight="false" outlineLevelRow="0" outlineLevelCol="0"/>
  <cols>
    <col collapsed="false" customWidth="true" hidden="false" outlineLevel="0" max="1" min="1" style="5" width="3.5"/>
    <col collapsed="false" customWidth="true" hidden="false" outlineLevel="0" max="2" min="2" style="5" width="14.86"/>
    <col collapsed="false" customWidth="true" hidden="false" outlineLevel="0" max="15" min="3" style="5" width="11.5"/>
    <col collapsed="false" customWidth="false" hidden="false" outlineLevel="0" max="16384" min="16" style="5" width="10.85"/>
  </cols>
  <sheetData>
    <row r="1" customFormat="false" ht="15.75" hidden="false" customHeight="true" outlineLevel="0" collapsed="false">
      <c r="A1" s="6"/>
      <c r="B1" s="53"/>
      <c r="C1" s="53"/>
      <c r="D1" s="9"/>
      <c r="E1" s="53"/>
      <c r="F1" s="53"/>
      <c r="G1" s="53"/>
      <c r="H1" s="53"/>
      <c r="I1" s="53"/>
      <c r="J1" s="9"/>
      <c r="K1" s="9"/>
      <c r="L1" s="9"/>
      <c r="M1" s="9"/>
      <c r="N1" s="9"/>
      <c r="O1" s="10"/>
    </row>
    <row r="2" customFormat="false" ht="18.75" hidden="false" customHeight="true" outlineLevel="0" collapsed="false">
      <c r="A2" s="11"/>
      <c r="B2" s="100"/>
      <c r="C2" s="101"/>
      <c r="D2" s="55"/>
      <c r="E2" s="56" t="s">
        <v>189</v>
      </c>
      <c r="F2" s="56"/>
      <c r="G2" s="56"/>
      <c r="H2" s="56"/>
      <c r="I2" s="56"/>
      <c r="J2" s="16"/>
      <c r="K2" s="23"/>
      <c r="L2" s="23"/>
      <c r="M2" s="23"/>
      <c r="N2" s="23"/>
      <c r="O2" s="17"/>
    </row>
    <row r="3" customFormat="false" ht="15" hidden="false" customHeight="true" outlineLevel="0" collapsed="false">
      <c r="A3" s="11"/>
      <c r="B3" s="16"/>
      <c r="C3" s="102"/>
      <c r="D3" s="16"/>
      <c r="E3" s="22"/>
      <c r="F3" s="22"/>
      <c r="G3" s="22"/>
      <c r="H3" s="22"/>
      <c r="I3" s="22"/>
      <c r="J3" s="23"/>
      <c r="K3" s="23"/>
      <c r="L3" s="23"/>
      <c r="M3" s="23"/>
      <c r="N3" s="23"/>
      <c r="O3" s="17"/>
    </row>
    <row r="4" customFormat="false" ht="15" hidden="false" customHeight="true" outlineLevel="0" collapsed="false">
      <c r="A4" s="11"/>
      <c r="B4" s="16"/>
      <c r="C4" s="102"/>
      <c r="D4" s="16"/>
      <c r="E4" s="23"/>
      <c r="F4" s="23"/>
      <c r="G4" s="23"/>
      <c r="H4" s="23"/>
      <c r="I4" s="23"/>
      <c r="J4" s="23"/>
      <c r="K4" s="23"/>
      <c r="L4" s="23"/>
      <c r="M4" s="23"/>
      <c r="N4" s="24"/>
      <c r="O4" s="17"/>
    </row>
    <row r="5" customFormat="false" ht="15" hidden="false" customHeight="true" outlineLevel="0" collapsed="false">
      <c r="A5" s="11"/>
      <c r="B5" s="16"/>
      <c r="C5" s="102"/>
      <c r="D5" s="16"/>
      <c r="E5" s="23"/>
      <c r="F5" s="23"/>
      <c r="G5" s="23"/>
      <c r="H5" s="23"/>
      <c r="I5" s="23"/>
      <c r="J5" s="23"/>
      <c r="K5" s="23"/>
      <c r="L5" s="23"/>
      <c r="M5" s="23"/>
      <c r="N5" s="23"/>
      <c r="O5" s="17"/>
    </row>
    <row r="6" customFormat="false" ht="15.75" hidden="false" customHeight="true" outlineLevel="0" collapsed="false">
      <c r="A6" s="11"/>
      <c r="B6" s="103"/>
      <c r="C6" s="92"/>
      <c r="D6" s="16"/>
      <c r="E6" s="34"/>
      <c r="F6" s="23"/>
      <c r="G6" s="23"/>
      <c r="H6" s="23"/>
      <c r="I6" s="23"/>
      <c r="J6" s="23"/>
      <c r="K6" s="23"/>
      <c r="L6" s="23"/>
      <c r="M6" s="23"/>
      <c r="N6" s="23"/>
      <c r="O6" s="17"/>
    </row>
    <row r="7" customFormat="false" ht="15" hidden="false" customHeight="true" outlineLevel="0" collapsed="false">
      <c r="A7" s="28"/>
      <c r="B7" s="104"/>
      <c r="C7" s="22"/>
      <c r="D7" s="23"/>
      <c r="E7" s="34"/>
      <c r="F7" s="23"/>
      <c r="G7" s="23"/>
      <c r="H7" s="23"/>
      <c r="I7" s="23"/>
      <c r="J7" s="23"/>
      <c r="K7" s="23"/>
      <c r="L7" s="23"/>
      <c r="M7" s="23"/>
      <c r="N7" s="23"/>
      <c r="O7" s="17"/>
    </row>
    <row r="8" customFormat="false" ht="15" hidden="false" customHeight="true" outlineLevel="0" collapsed="false">
      <c r="A8" s="28"/>
      <c r="B8" s="23"/>
      <c r="C8" s="23"/>
      <c r="D8" s="23"/>
      <c r="E8" s="34"/>
      <c r="F8" s="23"/>
      <c r="G8" s="23"/>
      <c r="H8" s="23"/>
      <c r="I8" s="23"/>
      <c r="J8" s="23"/>
      <c r="K8" s="23"/>
      <c r="L8" s="23"/>
      <c r="M8" s="23"/>
      <c r="N8" s="23"/>
      <c r="O8" s="17"/>
    </row>
    <row r="9" customFormat="false" ht="15" hidden="false" customHeight="true" outlineLevel="0" collapsed="false">
      <c r="A9" s="28"/>
      <c r="B9" s="23"/>
      <c r="C9" s="23"/>
      <c r="D9" s="23"/>
      <c r="E9" s="23"/>
      <c r="F9" s="23"/>
      <c r="G9" s="23"/>
      <c r="H9" s="23"/>
      <c r="I9" s="23"/>
      <c r="J9" s="23"/>
      <c r="K9" s="23"/>
      <c r="L9" s="23"/>
      <c r="M9" s="23"/>
      <c r="N9" s="23"/>
      <c r="O9" s="17"/>
    </row>
    <row r="10" customFormat="false" ht="15" hidden="false" customHeight="true" outlineLevel="0" collapsed="false">
      <c r="A10" s="28"/>
      <c r="B10" s="23"/>
      <c r="C10" s="23"/>
      <c r="D10" s="23"/>
      <c r="E10" s="23"/>
      <c r="F10" s="23"/>
      <c r="G10" s="23"/>
      <c r="H10" s="23"/>
      <c r="I10" s="23"/>
      <c r="J10" s="23"/>
      <c r="K10" s="23"/>
      <c r="L10" s="23"/>
      <c r="M10" s="23"/>
      <c r="N10" s="23"/>
      <c r="O10" s="17"/>
    </row>
    <row r="11" customFormat="false" ht="15" hidden="false" customHeight="true" outlineLevel="0" collapsed="false">
      <c r="A11" s="28"/>
      <c r="B11" s="23"/>
      <c r="C11" s="23"/>
      <c r="D11" s="23"/>
      <c r="E11" s="23"/>
      <c r="F11" s="23"/>
      <c r="G11" s="23"/>
      <c r="H11" s="23"/>
      <c r="I11" s="23"/>
      <c r="J11" s="23"/>
      <c r="K11" s="23"/>
      <c r="L11" s="23"/>
      <c r="M11" s="23"/>
      <c r="N11" s="23"/>
      <c r="O11" s="17"/>
    </row>
    <row r="12" customFormat="false" ht="15" hidden="false" customHeight="true" outlineLevel="0" collapsed="false">
      <c r="A12" s="28"/>
      <c r="B12" s="23"/>
      <c r="C12" s="23"/>
      <c r="D12" s="23"/>
      <c r="E12" s="23"/>
      <c r="F12" s="23"/>
      <c r="G12" s="23"/>
      <c r="H12" s="23"/>
      <c r="I12" s="23"/>
      <c r="J12" s="23"/>
      <c r="K12" s="23"/>
      <c r="L12" s="23"/>
      <c r="M12" s="23"/>
      <c r="N12" s="23"/>
      <c r="O12" s="17"/>
    </row>
    <row r="13" customFormat="false" ht="15" hidden="false" customHeight="true" outlineLevel="0" collapsed="false">
      <c r="A13" s="28"/>
      <c r="B13" s="24"/>
      <c r="C13" s="24"/>
      <c r="D13" s="24"/>
      <c r="E13" s="24"/>
      <c r="F13" s="24"/>
      <c r="G13" s="24"/>
      <c r="H13" s="24"/>
      <c r="I13" s="24"/>
      <c r="J13" s="23"/>
      <c r="K13" s="23"/>
      <c r="L13" s="23"/>
      <c r="M13" s="23"/>
      <c r="N13" s="23"/>
      <c r="O13" s="17"/>
    </row>
    <row r="14" customFormat="false" ht="15.75" hidden="false" customHeight="true" outlineLevel="0" collapsed="false">
      <c r="A14" s="28"/>
      <c r="B14" s="32"/>
      <c r="C14" s="32"/>
      <c r="D14" s="24"/>
      <c r="E14" s="24"/>
      <c r="F14" s="24"/>
      <c r="G14" s="24"/>
      <c r="H14" s="24"/>
      <c r="I14" s="24"/>
      <c r="J14" s="23"/>
      <c r="K14" s="23"/>
      <c r="L14" s="23"/>
      <c r="M14" s="23"/>
      <c r="N14" s="23"/>
      <c r="O14" s="17"/>
    </row>
    <row r="15" customFormat="false" ht="16.5" hidden="false" customHeight="true" outlineLevel="0" collapsed="false">
      <c r="A15" s="11"/>
      <c r="B15" s="33" t="s">
        <v>190</v>
      </c>
      <c r="C15" s="33"/>
      <c r="D15" s="18"/>
      <c r="E15" s="24"/>
      <c r="F15" s="24"/>
      <c r="G15" s="24"/>
      <c r="H15" s="36"/>
      <c r="I15" s="36"/>
      <c r="J15" s="23"/>
      <c r="K15" s="23"/>
      <c r="L15" s="23"/>
      <c r="M15" s="23"/>
      <c r="N15" s="23"/>
      <c r="O15" s="17"/>
    </row>
    <row r="16" customFormat="false" ht="25.5" hidden="false" customHeight="true" outlineLevel="0" collapsed="false">
      <c r="A16" s="11"/>
      <c r="B16" s="206" t="s">
        <v>191</v>
      </c>
      <c r="C16" s="213" t="s">
        <v>192</v>
      </c>
      <c r="D16" s="16"/>
      <c r="E16" s="23"/>
      <c r="F16" s="24"/>
      <c r="G16" s="24"/>
      <c r="H16" s="36"/>
      <c r="I16" s="36"/>
      <c r="J16" s="23"/>
      <c r="K16" s="23"/>
      <c r="L16" s="23"/>
      <c r="M16" s="23"/>
      <c r="N16" s="23"/>
      <c r="O16" s="17"/>
    </row>
    <row r="17" customFormat="false" ht="15.75" hidden="false" customHeight="true" outlineLevel="0" collapsed="false">
      <c r="A17" s="11"/>
      <c r="B17" s="214" t="s">
        <v>193</v>
      </c>
      <c r="C17" s="215" t="n">
        <v>5</v>
      </c>
      <c r="D17" s="16"/>
      <c r="E17" s="38"/>
      <c r="F17" s="32"/>
      <c r="G17" s="32"/>
      <c r="H17" s="36"/>
      <c r="I17" s="36"/>
      <c r="J17" s="23"/>
      <c r="K17" s="23"/>
      <c r="L17" s="23"/>
      <c r="M17" s="23"/>
      <c r="N17" s="23"/>
      <c r="O17" s="17"/>
    </row>
    <row r="18" customFormat="false" ht="15.75" hidden="false" customHeight="true" outlineLevel="0" collapsed="false">
      <c r="A18" s="11"/>
      <c r="B18" s="214" t="s">
        <v>194</v>
      </c>
      <c r="C18" s="215" t="n">
        <v>10</v>
      </c>
      <c r="D18" s="55"/>
      <c r="E18" s="204" t="s">
        <v>195</v>
      </c>
      <c r="F18" s="204"/>
      <c r="G18" s="204"/>
      <c r="H18" s="205"/>
      <c r="I18" s="36"/>
      <c r="J18" s="38"/>
      <c r="K18" s="38"/>
      <c r="L18" s="38"/>
      <c r="M18" s="38"/>
      <c r="N18" s="23"/>
      <c r="O18" s="17"/>
    </row>
    <row r="19" customFormat="false" ht="15" hidden="false" customHeight="true" outlineLevel="0" collapsed="false">
      <c r="A19" s="11"/>
      <c r="B19" s="214" t="s">
        <v>196</v>
      </c>
      <c r="C19" s="215" t="n">
        <v>0.5</v>
      </c>
      <c r="D19" s="55"/>
      <c r="E19" s="206" t="s">
        <v>197</v>
      </c>
      <c r="F19" s="206"/>
      <c r="G19" s="206"/>
      <c r="H19" s="207" t="n">
        <v>0.1</v>
      </c>
      <c r="I19" s="216"/>
      <c r="J19" s="217" t="s">
        <v>198</v>
      </c>
      <c r="K19" s="217"/>
      <c r="L19" s="217"/>
      <c r="M19" s="218"/>
      <c r="N19" s="16"/>
      <c r="O19" s="17"/>
    </row>
    <row r="20" customFormat="false" ht="15.75" hidden="false" customHeight="true" outlineLevel="0" collapsed="false">
      <c r="A20" s="11"/>
      <c r="B20" s="219" t="s">
        <v>199</v>
      </c>
      <c r="C20" s="220"/>
      <c r="D20" s="55"/>
      <c r="E20" s="208" t="s">
        <v>200</v>
      </c>
      <c r="F20" s="208"/>
      <c r="G20" s="208"/>
      <c r="H20" s="209" t="n">
        <v>0.1</v>
      </c>
      <c r="I20" s="221"/>
      <c r="J20" s="22"/>
      <c r="K20" s="22"/>
      <c r="L20" s="22"/>
      <c r="M20" s="22"/>
      <c r="N20" s="23"/>
      <c r="O20" s="17"/>
    </row>
    <row r="21" customFormat="false" ht="15.75" hidden="false" customHeight="true" outlineLevel="0" collapsed="false">
      <c r="A21" s="28"/>
      <c r="B21" s="91"/>
      <c r="C21" s="91"/>
      <c r="D21" s="38"/>
      <c r="E21" s="91"/>
      <c r="F21" s="91"/>
      <c r="G21" s="91"/>
      <c r="H21" s="22"/>
      <c r="I21" s="222"/>
      <c r="J21" s="38"/>
      <c r="K21" s="38"/>
      <c r="L21" s="38"/>
      <c r="M21" s="38"/>
      <c r="N21" s="38"/>
      <c r="O21" s="17"/>
    </row>
    <row r="22" customFormat="false" ht="15.75" hidden="false" customHeight="true" outlineLevel="0" collapsed="false">
      <c r="A22" s="11"/>
      <c r="B22" s="33" t="s">
        <v>201</v>
      </c>
      <c r="C22" s="33"/>
      <c r="D22" s="33"/>
      <c r="E22" s="33"/>
      <c r="F22" s="33"/>
      <c r="G22" s="33"/>
      <c r="H22" s="55"/>
      <c r="I22" s="33" t="s">
        <v>202</v>
      </c>
      <c r="J22" s="33"/>
      <c r="K22" s="33"/>
      <c r="L22" s="33"/>
      <c r="M22" s="33"/>
      <c r="N22" s="33"/>
      <c r="O22" s="119"/>
    </row>
    <row r="23" customFormat="false" ht="14.25" hidden="false" customHeight="true" outlineLevel="0" collapsed="false">
      <c r="A23" s="11"/>
      <c r="B23" s="223"/>
      <c r="C23" s="224" t="str">
        <f aca="false">B17</f>
        <v>Basico</v>
      </c>
      <c r="D23" s="224" t="str">
        <f aca="false">B18</f>
        <v>Premium</v>
      </c>
      <c r="E23" s="224" t="str">
        <f aca="false">B19</f>
        <v>Anuncios x 1000 visitas</v>
      </c>
      <c r="F23" s="213" t="str">
        <f aca="false">B20</f>
        <v>efefef</v>
      </c>
      <c r="G23" s="225" t="s">
        <v>62</v>
      </c>
      <c r="H23" s="55"/>
      <c r="I23" s="223"/>
      <c r="J23" s="224" t="str">
        <f aca="false">C23</f>
        <v>Basico</v>
      </c>
      <c r="K23" s="224" t="str">
        <f aca="false">D23</f>
        <v>Premium</v>
      </c>
      <c r="L23" s="224" t="str">
        <f aca="false">E23</f>
        <v>Anuncios x 1000 visitas</v>
      </c>
      <c r="M23" s="213" t="str">
        <f aca="false">F23</f>
        <v>efefef</v>
      </c>
      <c r="N23" s="225" t="s">
        <v>62</v>
      </c>
      <c r="O23" s="119"/>
    </row>
    <row r="24" customFormat="false" ht="13.75" hidden="false" customHeight="true" outlineLevel="0" collapsed="false">
      <c r="A24" s="11"/>
      <c r="B24" s="214" t="s">
        <v>203</v>
      </c>
      <c r="C24" s="226" t="n">
        <v>300</v>
      </c>
      <c r="D24" s="226" t="n">
        <v>30</v>
      </c>
      <c r="E24" s="226" t="n">
        <v>33</v>
      </c>
      <c r="F24" s="227"/>
      <c r="G24" s="228" t="n">
        <f aca="false">SUM(C24:F24)</f>
        <v>363</v>
      </c>
      <c r="H24" s="55"/>
      <c r="I24" s="214" t="s">
        <v>203</v>
      </c>
      <c r="J24" s="229" t="n">
        <f aca="false">C24*$C$17</f>
        <v>1500</v>
      </c>
      <c r="K24" s="229" t="n">
        <f aca="false">D24*$C$18</f>
        <v>300</v>
      </c>
      <c r="L24" s="229" t="n">
        <f aca="false">E24*$C$19</f>
        <v>16.5</v>
      </c>
      <c r="M24" s="230" t="n">
        <f aca="false">F24*$C$20</f>
        <v>0</v>
      </c>
      <c r="N24" s="231" t="n">
        <f aca="false">SUM(J24:M24)</f>
        <v>1816.5</v>
      </c>
      <c r="O24" s="119"/>
    </row>
    <row r="25" customFormat="false" ht="13.75" hidden="false" customHeight="true" outlineLevel="0" collapsed="false">
      <c r="A25" s="11"/>
      <c r="B25" s="214" t="s">
        <v>204</v>
      </c>
      <c r="C25" s="226" t="n">
        <v>300</v>
      </c>
      <c r="D25" s="226" t="n">
        <v>30</v>
      </c>
      <c r="E25" s="226" t="n">
        <v>33</v>
      </c>
      <c r="F25" s="227"/>
      <c r="G25" s="228" t="n">
        <f aca="false">SUM(C25:F25)</f>
        <v>363</v>
      </c>
      <c r="H25" s="55"/>
      <c r="I25" s="214" t="s">
        <v>204</v>
      </c>
      <c r="J25" s="229" t="n">
        <f aca="false">C25*$C$17</f>
        <v>1500</v>
      </c>
      <c r="K25" s="229" t="n">
        <f aca="false">D25*$C$18</f>
        <v>300</v>
      </c>
      <c r="L25" s="229" t="n">
        <f aca="false">E25*$C$19</f>
        <v>16.5</v>
      </c>
      <c r="M25" s="230" t="n">
        <f aca="false">F25*$C$20</f>
        <v>0</v>
      </c>
      <c r="N25" s="231" t="n">
        <f aca="false">SUM(J25:M25)</f>
        <v>1816.5</v>
      </c>
      <c r="O25" s="119"/>
    </row>
    <row r="26" customFormat="false" ht="13.75" hidden="false" customHeight="true" outlineLevel="0" collapsed="false">
      <c r="A26" s="11"/>
      <c r="B26" s="214" t="s">
        <v>205</v>
      </c>
      <c r="C26" s="226" t="n">
        <v>300</v>
      </c>
      <c r="D26" s="226" t="n">
        <v>30</v>
      </c>
      <c r="E26" s="226" t="n">
        <v>33</v>
      </c>
      <c r="F26" s="227"/>
      <c r="G26" s="228" t="n">
        <f aca="false">SUM(C26:F26)</f>
        <v>363</v>
      </c>
      <c r="H26" s="55"/>
      <c r="I26" s="214" t="s">
        <v>205</v>
      </c>
      <c r="J26" s="229" t="n">
        <f aca="false">C26*$C$17</f>
        <v>1500</v>
      </c>
      <c r="K26" s="229" t="n">
        <f aca="false">D26*$C$18</f>
        <v>300</v>
      </c>
      <c r="L26" s="229" t="n">
        <f aca="false">E26*$C$19</f>
        <v>16.5</v>
      </c>
      <c r="M26" s="230" t="n">
        <f aca="false">F26*$C$20</f>
        <v>0</v>
      </c>
      <c r="N26" s="231" t="n">
        <f aca="false">SUM(J26:M26)</f>
        <v>1816.5</v>
      </c>
      <c r="O26" s="119"/>
    </row>
    <row r="27" customFormat="false" ht="13.75" hidden="false" customHeight="true" outlineLevel="0" collapsed="false">
      <c r="A27" s="11"/>
      <c r="B27" s="214" t="s">
        <v>206</v>
      </c>
      <c r="C27" s="226" t="n">
        <v>300</v>
      </c>
      <c r="D27" s="226" t="n">
        <v>30</v>
      </c>
      <c r="E27" s="226" t="n">
        <v>33</v>
      </c>
      <c r="F27" s="227"/>
      <c r="G27" s="228" t="n">
        <f aca="false">SUM(C27:F27)</f>
        <v>363</v>
      </c>
      <c r="H27" s="55"/>
      <c r="I27" s="214" t="s">
        <v>206</v>
      </c>
      <c r="J27" s="229" t="n">
        <f aca="false">C27*$C$17</f>
        <v>1500</v>
      </c>
      <c r="K27" s="229" t="n">
        <f aca="false">D27*$C$18</f>
        <v>300</v>
      </c>
      <c r="L27" s="229" t="n">
        <f aca="false">E27*$C$19</f>
        <v>16.5</v>
      </c>
      <c r="M27" s="230" t="n">
        <f aca="false">F27*$C$20</f>
        <v>0</v>
      </c>
      <c r="N27" s="231" t="n">
        <f aca="false">SUM(J27:M27)</f>
        <v>1816.5</v>
      </c>
      <c r="O27" s="119"/>
    </row>
    <row r="28" customFormat="false" ht="13.75" hidden="false" customHeight="true" outlineLevel="0" collapsed="false">
      <c r="A28" s="11"/>
      <c r="B28" s="214" t="s">
        <v>207</v>
      </c>
      <c r="C28" s="226" t="n">
        <v>310</v>
      </c>
      <c r="D28" s="226" t="n">
        <v>30</v>
      </c>
      <c r="E28" s="226" t="n">
        <v>33</v>
      </c>
      <c r="F28" s="227"/>
      <c r="G28" s="228" t="n">
        <f aca="false">SUM(C28:F28)</f>
        <v>373</v>
      </c>
      <c r="H28" s="55"/>
      <c r="I28" s="214" t="s">
        <v>207</v>
      </c>
      <c r="J28" s="229" t="n">
        <f aca="false">C28*$C$17</f>
        <v>1550</v>
      </c>
      <c r="K28" s="229" t="n">
        <f aca="false">D28*$C$18</f>
        <v>300</v>
      </c>
      <c r="L28" s="229" t="n">
        <f aca="false">E28*$C$19</f>
        <v>16.5</v>
      </c>
      <c r="M28" s="230" t="n">
        <f aca="false">F28*$C$20</f>
        <v>0</v>
      </c>
      <c r="N28" s="231" t="n">
        <f aca="false">SUM(J28:M28)</f>
        <v>1866.5</v>
      </c>
      <c r="O28" s="119"/>
    </row>
    <row r="29" customFormat="false" ht="13.75" hidden="false" customHeight="true" outlineLevel="0" collapsed="false">
      <c r="A29" s="11"/>
      <c r="B29" s="214" t="s">
        <v>208</v>
      </c>
      <c r="C29" s="226" t="n">
        <v>310</v>
      </c>
      <c r="D29" s="226" t="n">
        <v>33</v>
      </c>
      <c r="E29" s="226" t="n">
        <v>33</v>
      </c>
      <c r="F29" s="227"/>
      <c r="G29" s="228" t="n">
        <f aca="false">SUM(C29:F29)</f>
        <v>376</v>
      </c>
      <c r="H29" s="55"/>
      <c r="I29" s="214" t="s">
        <v>208</v>
      </c>
      <c r="J29" s="229" t="n">
        <f aca="false">C29*$C$17</f>
        <v>1550</v>
      </c>
      <c r="K29" s="229" t="n">
        <f aca="false">D29*$C$18</f>
        <v>330</v>
      </c>
      <c r="L29" s="229" t="n">
        <f aca="false">E29*$C$19</f>
        <v>16.5</v>
      </c>
      <c r="M29" s="230" t="n">
        <f aca="false">F29*$C$20</f>
        <v>0</v>
      </c>
      <c r="N29" s="231" t="n">
        <f aca="false">SUM(J29:M29)</f>
        <v>1896.5</v>
      </c>
      <c r="O29" s="119"/>
    </row>
    <row r="30" customFormat="false" ht="13.75" hidden="false" customHeight="true" outlineLevel="0" collapsed="false">
      <c r="A30" s="11"/>
      <c r="B30" s="214" t="s">
        <v>209</v>
      </c>
      <c r="C30" s="226" t="n">
        <v>310</v>
      </c>
      <c r="D30" s="226" t="n">
        <v>33</v>
      </c>
      <c r="E30" s="226" t="n">
        <v>33</v>
      </c>
      <c r="F30" s="227"/>
      <c r="G30" s="228" t="n">
        <f aca="false">SUM(C30:F30)</f>
        <v>376</v>
      </c>
      <c r="H30" s="55"/>
      <c r="I30" s="214" t="s">
        <v>209</v>
      </c>
      <c r="J30" s="229" t="n">
        <f aca="false">C30*$C$17</f>
        <v>1550</v>
      </c>
      <c r="K30" s="229" t="n">
        <f aca="false">D30*$C$18</f>
        <v>330</v>
      </c>
      <c r="L30" s="229" t="n">
        <f aca="false">E30*$C$19</f>
        <v>16.5</v>
      </c>
      <c r="M30" s="230" t="n">
        <f aca="false">F30*$C$20</f>
        <v>0</v>
      </c>
      <c r="N30" s="231" t="n">
        <f aca="false">SUM(J30:M30)</f>
        <v>1896.5</v>
      </c>
      <c r="O30" s="119"/>
    </row>
    <row r="31" customFormat="false" ht="13.75" hidden="false" customHeight="true" outlineLevel="0" collapsed="false">
      <c r="A31" s="11"/>
      <c r="B31" s="214" t="s">
        <v>210</v>
      </c>
      <c r="C31" s="226" t="n">
        <v>310</v>
      </c>
      <c r="D31" s="226" t="n">
        <v>30</v>
      </c>
      <c r="E31" s="226" t="n">
        <v>33</v>
      </c>
      <c r="F31" s="227"/>
      <c r="G31" s="228" t="n">
        <f aca="false">SUM(C31:F31)</f>
        <v>373</v>
      </c>
      <c r="H31" s="55"/>
      <c r="I31" s="214" t="s">
        <v>210</v>
      </c>
      <c r="J31" s="229" t="n">
        <f aca="false">C31*$C$17</f>
        <v>1550</v>
      </c>
      <c r="K31" s="229" t="n">
        <f aca="false">D31*$C$18</f>
        <v>300</v>
      </c>
      <c r="L31" s="229" t="n">
        <f aca="false">E31*$C$19</f>
        <v>16.5</v>
      </c>
      <c r="M31" s="230" t="n">
        <f aca="false">F31*$C$20</f>
        <v>0</v>
      </c>
      <c r="N31" s="231" t="n">
        <f aca="false">SUM(J31:M31)</f>
        <v>1866.5</v>
      </c>
      <c r="O31" s="119"/>
    </row>
    <row r="32" customFormat="false" ht="13.75" hidden="false" customHeight="true" outlineLevel="0" collapsed="false">
      <c r="A32" s="11"/>
      <c r="B32" s="214" t="s">
        <v>211</v>
      </c>
      <c r="C32" s="226" t="n">
        <v>300</v>
      </c>
      <c r="D32" s="226" t="n">
        <v>35</v>
      </c>
      <c r="E32" s="226" t="n">
        <v>34</v>
      </c>
      <c r="F32" s="227"/>
      <c r="G32" s="228" t="n">
        <f aca="false">SUM(C32:F32)</f>
        <v>369</v>
      </c>
      <c r="H32" s="55"/>
      <c r="I32" s="214" t="s">
        <v>211</v>
      </c>
      <c r="J32" s="229" t="n">
        <f aca="false">C32*$C$17</f>
        <v>1500</v>
      </c>
      <c r="K32" s="229" t="n">
        <f aca="false">D32*$C$18</f>
        <v>350</v>
      </c>
      <c r="L32" s="229" t="n">
        <f aca="false">E32*$C$19</f>
        <v>17</v>
      </c>
      <c r="M32" s="230" t="n">
        <f aca="false">F32*$C$20</f>
        <v>0</v>
      </c>
      <c r="N32" s="231" t="n">
        <f aca="false">SUM(J32:M32)</f>
        <v>1867</v>
      </c>
      <c r="O32" s="119"/>
    </row>
    <row r="33" customFormat="false" ht="13.75" hidden="false" customHeight="true" outlineLevel="0" collapsed="false">
      <c r="A33" s="11"/>
      <c r="B33" s="214" t="s">
        <v>212</v>
      </c>
      <c r="C33" s="226" t="n">
        <v>330</v>
      </c>
      <c r="D33" s="226" t="n">
        <v>30</v>
      </c>
      <c r="E33" s="226" t="n">
        <v>34</v>
      </c>
      <c r="F33" s="227"/>
      <c r="G33" s="228" t="n">
        <f aca="false">SUM(C33:F33)</f>
        <v>394</v>
      </c>
      <c r="H33" s="55"/>
      <c r="I33" s="214" t="s">
        <v>212</v>
      </c>
      <c r="J33" s="229" t="n">
        <f aca="false">C33*$C$17</f>
        <v>1650</v>
      </c>
      <c r="K33" s="229" t="n">
        <f aca="false">D33*$C$18</f>
        <v>300</v>
      </c>
      <c r="L33" s="229" t="n">
        <f aca="false">E33*$C$19</f>
        <v>17</v>
      </c>
      <c r="M33" s="230" t="n">
        <f aca="false">F33*$C$20</f>
        <v>0</v>
      </c>
      <c r="N33" s="231" t="n">
        <f aca="false">SUM(J33:M33)</f>
        <v>1967</v>
      </c>
      <c r="O33" s="119"/>
    </row>
    <row r="34" customFormat="false" ht="13.75" hidden="false" customHeight="true" outlineLevel="0" collapsed="false">
      <c r="A34" s="11"/>
      <c r="B34" s="214" t="s">
        <v>213</v>
      </c>
      <c r="C34" s="226" t="n">
        <v>330</v>
      </c>
      <c r="D34" s="226" t="n">
        <v>30</v>
      </c>
      <c r="E34" s="226" t="n">
        <v>35</v>
      </c>
      <c r="F34" s="227"/>
      <c r="G34" s="228" t="n">
        <f aca="false">SUM(C34:F34)</f>
        <v>395</v>
      </c>
      <c r="H34" s="55"/>
      <c r="I34" s="214" t="s">
        <v>213</v>
      </c>
      <c r="J34" s="229" t="n">
        <f aca="false">C34*$C$17</f>
        <v>1650</v>
      </c>
      <c r="K34" s="229" t="n">
        <f aca="false">D34*$C$18</f>
        <v>300</v>
      </c>
      <c r="L34" s="229" t="n">
        <f aca="false">E34*$C$19</f>
        <v>17.5</v>
      </c>
      <c r="M34" s="230" t="n">
        <f aca="false">F34*$C$20</f>
        <v>0</v>
      </c>
      <c r="N34" s="231" t="n">
        <f aca="false">SUM(J34:M34)</f>
        <v>1967.5</v>
      </c>
      <c r="O34" s="119"/>
    </row>
    <row r="35" customFormat="false" ht="15.75" hidden="false" customHeight="true" outlineLevel="0" collapsed="false">
      <c r="A35" s="11"/>
      <c r="B35" s="219" t="s">
        <v>214</v>
      </c>
      <c r="C35" s="232" t="n">
        <v>320</v>
      </c>
      <c r="D35" s="232" t="n">
        <v>35</v>
      </c>
      <c r="E35" s="232" t="n">
        <v>36</v>
      </c>
      <c r="F35" s="233"/>
      <c r="G35" s="234" t="n">
        <f aca="false">SUM(C35:F35)</f>
        <v>391</v>
      </c>
      <c r="H35" s="55"/>
      <c r="I35" s="219" t="s">
        <v>214</v>
      </c>
      <c r="J35" s="235" t="n">
        <f aca="false">C35*$C$17</f>
        <v>1600</v>
      </c>
      <c r="K35" s="235" t="n">
        <f aca="false">D35*$C$18</f>
        <v>350</v>
      </c>
      <c r="L35" s="235" t="n">
        <f aca="false">E35*$C$19</f>
        <v>18</v>
      </c>
      <c r="M35" s="236" t="n">
        <f aca="false">F35*$C$20</f>
        <v>0</v>
      </c>
      <c r="N35" s="237" t="n">
        <f aca="false">SUM(J35:M35)</f>
        <v>1968</v>
      </c>
      <c r="O35" s="119"/>
    </row>
    <row r="36" customFormat="false" ht="14.25" hidden="false" customHeight="true" outlineLevel="0" collapsed="false">
      <c r="A36" s="11"/>
      <c r="B36" s="238" t="s">
        <v>215</v>
      </c>
      <c r="C36" s="239" t="n">
        <f aca="false">SUM(C24:C35)</f>
        <v>3720</v>
      </c>
      <c r="D36" s="239" t="n">
        <f aca="false">SUM(D24:D35)</f>
        <v>376</v>
      </c>
      <c r="E36" s="239" t="n">
        <f aca="false">SUM(E24:E35)</f>
        <v>403</v>
      </c>
      <c r="F36" s="240" t="n">
        <f aca="false">SUM(F24:F35)</f>
        <v>0</v>
      </c>
      <c r="G36" s="241" t="n">
        <f aca="false">SUM(C36:F36)</f>
        <v>4499</v>
      </c>
      <c r="H36" s="55"/>
      <c r="I36" s="238" t="s">
        <v>215</v>
      </c>
      <c r="J36" s="242" t="n">
        <f aca="false">SUM(J24:J35)</f>
        <v>18600</v>
      </c>
      <c r="K36" s="242" t="n">
        <f aca="false">SUM(K24:K35)</f>
        <v>3760</v>
      </c>
      <c r="L36" s="242" t="n">
        <f aca="false">SUM(L24:L35)</f>
        <v>201.5</v>
      </c>
      <c r="M36" s="243" t="n">
        <f aca="false">SUM(M24:M35)</f>
        <v>0</v>
      </c>
      <c r="N36" s="244" t="n">
        <f aca="false">SUM(J36:M36)</f>
        <v>22561.5</v>
      </c>
      <c r="O36" s="119"/>
    </row>
    <row r="37" customFormat="false" ht="13.75" hidden="false" customHeight="true" outlineLevel="0" collapsed="false">
      <c r="A37" s="11"/>
      <c r="B37" s="214" t="s">
        <v>216</v>
      </c>
      <c r="C37" s="245" t="n">
        <f aca="false">C36*(1+$H$19)</f>
        <v>4092</v>
      </c>
      <c r="D37" s="246" t="n">
        <f aca="false">D36*(1+$H$19)</f>
        <v>413.6</v>
      </c>
      <c r="E37" s="246" t="n">
        <f aca="false">E36*(1+$H$19)</f>
        <v>443.3</v>
      </c>
      <c r="F37" s="247" t="n">
        <f aca="false">F36*(1+$H$19)</f>
        <v>0</v>
      </c>
      <c r="G37" s="248" t="n">
        <f aca="false">SUM(C37:F37)</f>
        <v>4948.9</v>
      </c>
      <c r="H37" s="55"/>
      <c r="I37" s="214" t="s">
        <v>216</v>
      </c>
      <c r="J37" s="249" t="n">
        <f aca="false">J36*(1+$H$19)</f>
        <v>20460</v>
      </c>
      <c r="K37" s="249" t="n">
        <f aca="false">K36*(1+$H$19)</f>
        <v>4136</v>
      </c>
      <c r="L37" s="249" t="n">
        <f aca="false">L36*(1+$H$19)</f>
        <v>221.65</v>
      </c>
      <c r="M37" s="250" t="n">
        <f aca="false">M36*(1+$H$19)</f>
        <v>0</v>
      </c>
      <c r="N37" s="251" t="n">
        <f aca="false">SUM(J37:M37)</f>
        <v>24817.65</v>
      </c>
      <c r="O37" s="119"/>
    </row>
    <row r="38" customFormat="false" ht="15.75" hidden="false" customHeight="true" outlineLevel="0" collapsed="false">
      <c r="A38" s="11"/>
      <c r="B38" s="219" t="s">
        <v>217</v>
      </c>
      <c r="C38" s="252" t="n">
        <f aca="false">C37*(1+$H$20)</f>
        <v>4501.2</v>
      </c>
      <c r="D38" s="252" t="n">
        <f aca="false">D37*(1+$H$20)</f>
        <v>454.96</v>
      </c>
      <c r="E38" s="252" t="n">
        <f aca="false">E37*(1+$H$20)</f>
        <v>487.63</v>
      </c>
      <c r="F38" s="253" t="n">
        <f aca="false">F37*(1+$H$20)</f>
        <v>0</v>
      </c>
      <c r="G38" s="254" t="n">
        <f aca="false">SUM(C38:F38)</f>
        <v>5443.79</v>
      </c>
      <c r="H38" s="55"/>
      <c r="I38" s="219" t="s">
        <v>217</v>
      </c>
      <c r="J38" s="255" t="n">
        <f aca="false">J37*(1+$H$20)</f>
        <v>22506</v>
      </c>
      <c r="K38" s="255" t="n">
        <f aca="false">K37*(1+$H$20)</f>
        <v>4549.6</v>
      </c>
      <c r="L38" s="255" t="n">
        <f aca="false">L37*(1+$H$20)</f>
        <v>243.815</v>
      </c>
      <c r="M38" s="256" t="n">
        <f aca="false">M37*(1+$H$20)</f>
        <v>0</v>
      </c>
      <c r="N38" s="257" t="n">
        <f aca="false">SUM(J38:M38)</f>
        <v>27299.415</v>
      </c>
      <c r="O38" s="119"/>
    </row>
    <row r="39" customFormat="false" ht="15" hidden="false" customHeight="true" outlineLevel="0" collapsed="false">
      <c r="A39" s="49"/>
      <c r="B39" s="128"/>
      <c r="C39" s="128"/>
      <c r="D39" s="128"/>
      <c r="E39" s="128"/>
      <c r="F39" s="128"/>
      <c r="G39" s="128"/>
      <c r="H39" s="51"/>
      <c r="I39" s="128"/>
      <c r="J39" s="128"/>
      <c r="K39" s="128"/>
      <c r="L39" s="128"/>
      <c r="M39" s="128"/>
      <c r="N39" s="128"/>
      <c r="O39" s="52"/>
    </row>
  </sheetData>
  <mergeCells count="8">
    <mergeCell ref="E2:I2"/>
    <mergeCell ref="B15:C15"/>
    <mergeCell ref="E18:G18"/>
    <mergeCell ref="E19:G19"/>
    <mergeCell ref="J19:L19"/>
    <mergeCell ref="E20:G20"/>
    <mergeCell ref="B22:G22"/>
    <mergeCell ref="I22:N22"/>
  </mergeCells>
  <printOptions headings="false" gridLines="false" gridLinesSet="true" horizontalCentered="false" verticalCentered="false"/>
  <pageMargins left="0.708333333333333" right="0.470138888888889" top="0.459722222222222"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Q38"/>
  <sheetViews>
    <sheetView showFormulas="false" showGridLines="false" showRowColHeaders="true" showZeros="true" rightToLeft="false" tabSelected="false" showOutlineSymbols="true" defaultGridColor="true" view="normal" topLeftCell="A19" colorId="64" zoomScale="90" zoomScaleNormal="90" zoomScalePageLayoutView="100" workbookViewId="0">
      <selection pane="topLeft" activeCell="I17" activeCellId="0" sqref="I17"/>
    </sheetView>
  </sheetViews>
  <sheetFormatPr defaultColWidth="10.859375" defaultRowHeight="15" zeroHeight="false" outlineLevelRow="0" outlineLevelCol="0"/>
  <cols>
    <col collapsed="false" customWidth="true" hidden="false" outlineLevel="0" max="1" min="1" style="5" width="4.67"/>
    <col collapsed="false" customWidth="true" hidden="false" outlineLevel="0" max="10" min="2" style="5" width="11.5"/>
    <col collapsed="false" customWidth="true" hidden="false" outlineLevel="0" max="11" min="11" style="5" width="4.35"/>
    <col collapsed="false" customWidth="true" hidden="false" outlineLevel="0" max="13" min="12" style="5" width="11.5"/>
    <col collapsed="false" customWidth="true" hidden="false" outlineLevel="0" max="14" min="14" style="5" width="7.35"/>
    <col collapsed="false" customWidth="true" hidden="false" outlineLevel="0" max="17" min="15" style="5" width="11.5"/>
    <col collapsed="false" customWidth="false" hidden="false" outlineLevel="0" max="16384" min="18" style="5" width="10.85"/>
  </cols>
  <sheetData>
    <row r="1" customFormat="false" ht="15" hidden="false" customHeight="true" outlineLevel="0" collapsed="false">
      <c r="A1" s="6"/>
      <c r="B1" s="9"/>
      <c r="C1" s="9"/>
      <c r="D1" s="9"/>
      <c r="E1" s="9"/>
      <c r="F1" s="9"/>
      <c r="G1" s="9"/>
      <c r="H1" s="9"/>
      <c r="I1" s="9"/>
      <c r="J1" s="9"/>
      <c r="K1" s="9"/>
      <c r="L1" s="9"/>
      <c r="M1" s="9"/>
      <c r="N1" s="9"/>
      <c r="O1" s="9"/>
      <c r="P1" s="9"/>
      <c r="Q1" s="10"/>
    </row>
    <row r="2" customFormat="false" ht="15.75" hidden="false" customHeight="true" outlineLevel="0" collapsed="false">
      <c r="A2" s="28"/>
      <c r="B2" s="38"/>
      <c r="C2" s="38"/>
      <c r="D2" s="23"/>
      <c r="E2" s="38"/>
      <c r="F2" s="38"/>
      <c r="G2" s="38"/>
      <c r="H2" s="38"/>
      <c r="I2" s="38"/>
      <c r="J2" s="23"/>
      <c r="K2" s="23"/>
      <c r="L2" s="23"/>
      <c r="M2" s="23"/>
      <c r="N2" s="23"/>
      <c r="O2" s="23"/>
      <c r="P2" s="23"/>
      <c r="Q2" s="17"/>
    </row>
    <row r="3" customFormat="false" ht="18.75" hidden="false" customHeight="true" outlineLevel="0" collapsed="false">
      <c r="A3" s="11"/>
      <c r="B3" s="100"/>
      <c r="C3" s="101"/>
      <c r="D3" s="55"/>
      <c r="E3" s="56" t="s">
        <v>218</v>
      </c>
      <c r="F3" s="56"/>
      <c r="G3" s="56"/>
      <c r="H3" s="56"/>
      <c r="I3" s="56"/>
      <c r="J3" s="16"/>
      <c r="K3" s="23"/>
      <c r="L3" s="23"/>
      <c r="M3" s="23"/>
      <c r="N3" s="23"/>
      <c r="O3" s="23"/>
      <c r="P3" s="23"/>
      <c r="Q3" s="17"/>
    </row>
    <row r="4" customFormat="false" ht="15" hidden="false" customHeight="true" outlineLevel="0" collapsed="false">
      <c r="A4" s="11"/>
      <c r="B4" s="16"/>
      <c r="C4" s="102"/>
      <c r="D4" s="16"/>
      <c r="E4" s="22"/>
      <c r="F4" s="22"/>
      <c r="G4" s="22"/>
      <c r="H4" s="22"/>
      <c r="I4" s="22"/>
      <c r="J4" s="23"/>
      <c r="K4" s="23"/>
      <c r="L4" s="23"/>
      <c r="M4" s="23"/>
      <c r="N4" s="23"/>
      <c r="O4" s="23"/>
      <c r="P4" s="23"/>
      <c r="Q4" s="17"/>
    </row>
    <row r="5" customFormat="false" ht="15" hidden="false" customHeight="true" outlineLevel="0" collapsed="false">
      <c r="A5" s="11"/>
      <c r="B5" s="16"/>
      <c r="C5" s="102"/>
      <c r="D5" s="16"/>
      <c r="E5" s="23"/>
      <c r="F5" s="23"/>
      <c r="G5" s="23"/>
      <c r="H5" s="23"/>
      <c r="I5" s="23"/>
      <c r="J5" s="23"/>
      <c r="K5" s="23"/>
      <c r="L5" s="23"/>
      <c r="M5" s="23"/>
      <c r="N5" s="24"/>
      <c r="O5" s="23"/>
      <c r="P5" s="23"/>
      <c r="Q5" s="17"/>
    </row>
    <row r="6" customFormat="false" ht="15" hidden="false" customHeight="true" outlineLevel="0" collapsed="false">
      <c r="A6" s="11"/>
      <c r="B6" s="16"/>
      <c r="C6" s="102"/>
      <c r="D6" s="16"/>
      <c r="E6" s="23"/>
      <c r="F6" s="23"/>
      <c r="G6" s="23"/>
      <c r="H6" s="23"/>
      <c r="I6" s="23"/>
      <c r="J6" s="23"/>
      <c r="K6" s="23"/>
      <c r="L6" s="23"/>
      <c r="M6" s="23"/>
      <c r="N6" s="23"/>
      <c r="O6" s="23"/>
      <c r="P6" s="23"/>
      <c r="Q6" s="17"/>
    </row>
    <row r="7" customFormat="false" ht="15.75" hidden="false" customHeight="true" outlineLevel="0" collapsed="false">
      <c r="A7" s="11"/>
      <c r="B7" s="103"/>
      <c r="C7" s="92"/>
      <c r="D7" s="16"/>
      <c r="E7" s="34"/>
      <c r="F7" s="23"/>
      <c r="G7" s="23"/>
      <c r="H7" s="23"/>
      <c r="I7" s="23"/>
      <c r="J7" s="23"/>
      <c r="K7" s="23"/>
      <c r="L7" s="23"/>
      <c r="M7" s="23"/>
      <c r="N7" s="23"/>
      <c r="O7" s="23"/>
      <c r="P7" s="23"/>
      <c r="Q7" s="17"/>
    </row>
    <row r="8" customFormat="false" ht="15" hidden="false" customHeight="true" outlineLevel="0" collapsed="false">
      <c r="A8" s="28"/>
      <c r="B8" s="22"/>
      <c r="C8" s="22"/>
      <c r="D8" s="23"/>
      <c r="E8" s="23"/>
      <c r="F8" s="23"/>
      <c r="G8" s="23"/>
      <c r="H8" s="23"/>
      <c r="I8" s="23"/>
      <c r="J8" s="23"/>
      <c r="K8" s="23"/>
      <c r="L8" s="23"/>
      <c r="M8" s="23"/>
      <c r="N8" s="23"/>
      <c r="O8" s="23"/>
      <c r="P8" s="23"/>
      <c r="Q8" s="17"/>
    </row>
    <row r="9" customFormat="false" ht="15" hidden="false" customHeight="true" outlineLevel="0" collapsed="false">
      <c r="A9" s="28"/>
      <c r="B9" s="23"/>
      <c r="C9" s="23"/>
      <c r="D9" s="23"/>
      <c r="E9" s="23"/>
      <c r="F9" s="23"/>
      <c r="G9" s="23"/>
      <c r="H9" s="23"/>
      <c r="I9" s="23"/>
      <c r="J9" s="23"/>
      <c r="K9" s="23"/>
      <c r="L9" s="23"/>
      <c r="M9" s="23"/>
      <c r="N9" s="23"/>
      <c r="O9" s="23"/>
      <c r="P9" s="23"/>
      <c r="Q9" s="17"/>
    </row>
    <row r="10" customFormat="false" ht="15" hidden="false" customHeight="true" outlineLevel="0" collapsed="false">
      <c r="A10" s="28"/>
      <c r="B10" s="23"/>
      <c r="C10" s="23"/>
      <c r="D10" s="23"/>
      <c r="E10" s="23"/>
      <c r="F10" s="23"/>
      <c r="G10" s="23"/>
      <c r="H10" s="23"/>
      <c r="I10" s="23"/>
      <c r="J10" s="23"/>
      <c r="K10" s="23"/>
      <c r="L10" s="23"/>
      <c r="M10" s="23"/>
      <c r="N10" s="23"/>
      <c r="O10" s="23"/>
      <c r="P10" s="23"/>
      <c r="Q10" s="17"/>
    </row>
    <row r="11" customFormat="false" ht="15" hidden="false" customHeight="true" outlineLevel="0" collapsed="false">
      <c r="A11" s="28"/>
      <c r="B11" s="23"/>
      <c r="C11" s="23"/>
      <c r="D11" s="23"/>
      <c r="E11" s="23"/>
      <c r="F11" s="23"/>
      <c r="G11" s="23"/>
      <c r="H11" s="23"/>
      <c r="I11" s="23"/>
      <c r="J11" s="23"/>
      <c r="K11" s="23"/>
      <c r="L11" s="23"/>
      <c r="M11" s="23"/>
      <c r="N11" s="23"/>
      <c r="O11" s="23"/>
      <c r="P11" s="23"/>
      <c r="Q11" s="17"/>
    </row>
    <row r="12" customFormat="false" ht="15" hidden="false" customHeight="true" outlineLevel="0" collapsed="false">
      <c r="A12" s="28"/>
      <c r="B12" s="24"/>
      <c r="C12" s="24"/>
      <c r="D12" s="24"/>
      <c r="E12" s="24"/>
      <c r="F12" s="24"/>
      <c r="G12" s="24"/>
      <c r="H12" s="24"/>
      <c r="I12" s="24"/>
      <c r="J12" s="23"/>
      <c r="K12" s="23"/>
      <c r="L12" s="23"/>
      <c r="M12" s="23"/>
      <c r="N12" s="23"/>
      <c r="O12" s="23"/>
      <c r="P12" s="23"/>
      <c r="Q12" s="17"/>
    </row>
    <row r="13" customFormat="false" ht="15.75" hidden="false" customHeight="true" outlineLevel="0" collapsed="false">
      <c r="A13" s="28"/>
      <c r="B13" s="32"/>
      <c r="C13" s="32"/>
      <c r="D13" s="32"/>
      <c r="E13" s="32"/>
      <c r="F13" s="32"/>
      <c r="G13" s="32"/>
      <c r="H13" s="32"/>
      <c r="I13" s="32"/>
      <c r="J13" s="38"/>
      <c r="K13" s="23"/>
      <c r="L13" s="23"/>
      <c r="M13" s="23"/>
      <c r="N13" s="23"/>
      <c r="O13" s="23"/>
      <c r="P13" s="23"/>
      <c r="Q13" s="17"/>
    </row>
    <row r="14" customFormat="false" ht="16.5" hidden="false" customHeight="true" outlineLevel="0" collapsed="false">
      <c r="A14" s="11"/>
      <c r="B14" s="33" t="s">
        <v>219</v>
      </c>
      <c r="C14" s="33"/>
      <c r="D14" s="33"/>
      <c r="E14" s="33"/>
      <c r="F14" s="33"/>
      <c r="G14" s="33"/>
      <c r="H14" s="33"/>
      <c r="I14" s="33"/>
      <c r="J14" s="33"/>
      <c r="K14" s="16"/>
      <c r="L14" s="23"/>
      <c r="M14" s="23"/>
      <c r="N14" s="23"/>
      <c r="O14" s="23"/>
      <c r="P14" s="23"/>
      <c r="Q14" s="17"/>
    </row>
    <row r="15" customFormat="false" ht="26.25" hidden="false" customHeight="true" outlineLevel="0" collapsed="false">
      <c r="A15" s="11"/>
      <c r="B15" s="206" t="s">
        <v>191</v>
      </c>
      <c r="C15" s="224" t="s">
        <v>220</v>
      </c>
      <c r="D15" s="224" t="s">
        <v>221</v>
      </c>
      <c r="E15" s="224" t="s">
        <v>222</v>
      </c>
      <c r="F15" s="224" t="s">
        <v>223</v>
      </c>
      <c r="G15" s="224" t="s">
        <v>224</v>
      </c>
      <c r="H15" s="224" t="s">
        <v>225</v>
      </c>
      <c r="I15" s="224" t="s">
        <v>226</v>
      </c>
      <c r="J15" s="213" t="s">
        <v>227</v>
      </c>
      <c r="K15" s="16"/>
      <c r="L15" s="38"/>
      <c r="M15" s="38"/>
      <c r="N15" s="38"/>
      <c r="O15" s="38"/>
      <c r="P15" s="23"/>
      <c r="Q15" s="258"/>
    </row>
    <row r="16" customFormat="false" ht="15.75" hidden="false" customHeight="true" outlineLevel="0" collapsed="false">
      <c r="A16" s="11"/>
      <c r="B16" s="214" t="str">
        <f aca="false">Ventas!B17</f>
        <v>Basico</v>
      </c>
      <c r="C16" s="259"/>
      <c r="D16" s="259"/>
      <c r="E16" s="259" t="n">
        <v>0.01</v>
      </c>
      <c r="F16" s="259"/>
      <c r="G16" s="259" t="n">
        <v>0.01</v>
      </c>
      <c r="H16" s="259"/>
      <c r="I16" s="259" t="n">
        <v>0.01</v>
      </c>
      <c r="J16" s="260" t="n">
        <f aca="false">SUM(C16:I16)</f>
        <v>0.03</v>
      </c>
      <c r="K16" s="55"/>
      <c r="L16" s="217" t="s">
        <v>228</v>
      </c>
      <c r="M16" s="217"/>
      <c r="N16" s="217"/>
      <c r="O16" s="218"/>
      <c r="P16" s="16"/>
      <c r="Q16" s="258"/>
    </row>
    <row r="17" customFormat="false" ht="14.25" hidden="false" customHeight="true" outlineLevel="0" collapsed="false">
      <c r="A17" s="11"/>
      <c r="B17" s="214" t="str">
        <f aca="false">Ventas!B18</f>
        <v>Premium</v>
      </c>
      <c r="C17" s="259"/>
      <c r="D17" s="259"/>
      <c r="E17" s="259" t="n">
        <v>0.01</v>
      </c>
      <c r="F17" s="259"/>
      <c r="G17" s="259" t="n">
        <v>0.01</v>
      </c>
      <c r="H17" s="259"/>
      <c r="I17" s="259" t="n">
        <v>0.01</v>
      </c>
      <c r="J17" s="260" t="n">
        <f aca="false">SUM(C17:I17)</f>
        <v>0.03</v>
      </c>
      <c r="K17" s="16"/>
      <c r="L17" s="22"/>
      <c r="M17" s="22"/>
      <c r="N17" s="22"/>
      <c r="O17" s="22"/>
      <c r="P17" s="23"/>
      <c r="Q17" s="258"/>
    </row>
    <row r="18" customFormat="false" ht="13.75" hidden="false" customHeight="true" outlineLevel="0" collapsed="false">
      <c r="A18" s="11"/>
      <c r="B18" s="214" t="str">
        <f aca="false">Ventas!B19</f>
        <v>Anuncios x 1000 visitas</v>
      </c>
      <c r="C18" s="259"/>
      <c r="D18" s="259"/>
      <c r="E18" s="259"/>
      <c r="F18" s="259"/>
      <c r="G18" s="259"/>
      <c r="H18" s="259"/>
      <c r="I18" s="259"/>
      <c r="J18" s="260" t="n">
        <f aca="false">SUM(C18:I18)</f>
        <v>0</v>
      </c>
      <c r="K18" s="16"/>
      <c r="L18" s="23"/>
      <c r="M18" s="23"/>
      <c r="N18" s="23"/>
      <c r="O18" s="23"/>
      <c r="P18" s="23"/>
      <c r="Q18" s="258"/>
    </row>
    <row r="19" customFormat="false" ht="15.75" hidden="false" customHeight="true" outlineLevel="0" collapsed="false">
      <c r="A19" s="11"/>
      <c r="B19" s="219" t="str">
        <f aca="false">Ventas!B20</f>
        <v>efefef</v>
      </c>
      <c r="C19" s="261"/>
      <c r="D19" s="261"/>
      <c r="E19" s="261"/>
      <c r="F19" s="261"/>
      <c r="G19" s="261"/>
      <c r="H19" s="261"/>
      <c r="I19" s="261"/>
      <c r="J19" s="262" t="n">
        <f aca="false">SUM(C19:I19)</f>
        <v>0</v>
      </c>
      <c r="K19" s="16"/>
      <c r="L19" s="23"/>
      <c r="M19" s="23"/>
      <c r="N19" s="23"/>
      <c r="O19" s="23"/>
      <c r="P19" s="23"/>
      <c r="Q19" s="258"/>
    </row>
    <row r="20" customFormat="false" ht="15.75" hidden="false" customHeight="true" outlineLevel="0" collapsed="false">
      <c r="A20" s="28"/>
      <c r="B20" s="91"/>
      <c r="C20" s="91"/>
      <c r="D20" s="91"/>
      <c r="E20" s="91"/>
      <c r="F20" s="91"/>
      <c r="G20" s="91"/>
      <c r="H20" s="22"/>
      <c r="I20" s="263"/>
      <c r="J20" s="22"/>
      <c r="K20" s="23"/>
      <c r="L20" s="23"/>
      <c r="M20" s="23"/>
      <c r="N20" s="23"/>
      <c r="O20" s="23"/>
      <c r="P20" s="23"/>
      <c r="Q20" s="17"/>
    </row>
    <row r="21" customFormat="false" ht="16.5" hidden="false" customHeight="true" outlineLevel="0" collapsed="false">
      <c r="A21" s="11"/>
      <c r="B21" s="33" t="s">
        <v>229</v>
      </c>
      <c r="C21" s="33"/>
      <c r="D21" s="33"/>
      <c r="E21" s="33"/>
      <c r="F21" s="33"/>
      <c r="G21" s="33"/>
      <c r="H21" s="103"/>
      <c r="I21" s="23"/>
      <c r="J21" s="23"/>
      <c r="K21" s="23"/>
      <c r="L21" s="23"/>
      <c r="M21" s="23"/>
      <c r="N21" s="23"/>
      <c r="O21" s="23"/>
      <c r="P21" s="23"/>
      <c r="Q21" s="17"/>
    </row>
    <row r="22" customFormat="false" ht="14.25" hidden="false" customHeight="true" outlineLevel="0" collapsed="false">
      <c r="A22" s="11"/>
      <c r="B22" s="223"/>
      <c r="C22" s="224" t="str">
        <f aca="false">B16</f>
        <v>Basico</v>
      </c>
      <c r="D22" s="224" t="str">
        <f aca="false">B17</f>
        <v>Premium</v>
      </c>
      <c r="E22" s="224" t="str">
        <f aca="false">B18</f>
        <v>Anuncios x 1000 visitas</v>
      </c>
      <c r="F22" s="213" t="str">
        <f aca="false">B19</f>
        <v>efefef</v>
      </c>
      <c r="G22" s="225" t="s">
        <v>62</v>
      </c>
      <c r="H22" s="225" t="s">
        <v>230</v>
      </c>
      <c r="I22" s="16"/>
      <c r="J22" s="23"/>
      <c r="K22" s="23"/>
      <c r="L22" s="23"/>
      <c r="M22" s="23"/>
      <c r="N22" s="23"/>
      <c r="O22" s="23"/>
      <c r="P22" s="23"/>
      <c r="Q22" s="17"/>
    </row>
    <row r="23" customFormat="false" ht="13.75" hidden="false" customHeight="true" outlineLevel="0" collapsed="false">
      <c r="A23" s="11"/>
      <c r="B23" s="214" t="s">
        <v>203</v>
      </c>
      <c r="C23" s="229" t="n">
        <f aca="false">Ventas!J24*$J$16</f>
        <v>45</v>
      </c>
      <c r="D23" s="229" t="n">
        <f aca="false">Ventas!K24*$J$17</f>
        <v>9</v>
      </c>
      <c r="E23" s="229" t="n">
        <f aca="false">Ventas!L24*$J$18</f>
        <v>0</v>
      </c>
      <c r="F23" s="230" t="n">
        <f aca="false">Ventas!M24*$J$19</f>
        <v>0</v>
      </c>
      <c r="G23" s="231" t="n">
        <f aca="false">SUM(C23:F23)</f>
        <v>54</v>
      </c>
      <c r="H23" s="264" t="n">
        <f aca="false">G23/Ventas!N24</f>
        <v>0.0297274979355904</v>
      </c>
      <c r="I23" s="16"/>
      <c r="J23" s="23"/>
      <c r="K23" s="23"/>
      <c r="L23" s="23"/>
      <c r="M23" s="23"/>
      <c r="N23" s="23"/>
      <c r="O23" s="23"/>
      <c r="P23" s="23"/>
      <c r="Q23" s="17"/>
    </row>
    <row r="24" customFormat="false" ht="13.75" hidden="false" customHeight="true" outlineLevel="0" collapsed="false">
      <c r="A24" s="11"/>
      <c r="B24" s="214" t="s">
        <v>204</v>
      </c>
      <c r="C24" s="229" t="n">
        <f aca="false">Ventas!J25*$J$16</f>
        <v>45</v>
      </c>
      <c r="D24" s="229" t="n">
        <f aca="false">Ventas!K25*$J$17</f>
        <v>9</v>
      </c>
      <c r="E24" s="229" t="n">
        <f aca="false">Ventas!L25*$J$18</f>
        <v>0</v>
      </c>
      <c r="F24" s="230" t="n">
        <f aca="false">Ventas!M25*$J$19</f>
        <v>0</v>
      </c>
      <c r="G24" s="231" t="n">
        <f aca="false">SUM(C24:F24)</f>
        <v>54</v>
      </c>
      <c r="H24" s="264" t="n">
        <f aca="false">G24/Ventas!N25</f>
        <v>0.0297274979355904</v>
      </c>
      <c r="I24" s="16"/>
      <c r="J24" s="23"/>
      <c r="K24" s="23"/>
      <c r="L24" s="23"/>
      <c r="M24" s="23"/>
      <c r="N24" s="23"/>
      <c r="O24" s="23"/>
      <c r="P24" s="23"/>
      <c r="Q24" s="17"/>
    </row>
    <row r="25" customFormat="false" ht="13.75" hidden="false" customHeight="true" outlineLevel="0" collapsed="false">
      <c r="A25" s="11"/>
      <c r="B25" s="214" t="s">
        <v>205</v>
      </c>
      <c r="C25" s="229" t="n">
        <f aca="false">Ventas!J26*$J$16</f>
        <v>45</v>
      </c>
      <c r="D25" s="229" t="n">
        <f aca="false">Ventas!K26*$J$17</f>
        <v>9</v>
      </c>
      <c r="E25" s="229" t="n">
        <f aca="false">Ventas!L26*$J$18</f>
        <v>0</v>
      </c>
      <c r="F25" s="230" t="n">
        <f aca="false">Ventas!M26*$J$19</f>
        <v>0</v>
      </c>
      <c r="G25" s="231" t="n">
        <f aca="false">SUM(C25:F25)</f>
        <v>54</v>
      </c>
      <c r="H25" s="264" t="n">
        <f aca="false">G25/Ventas!N26</f>
        <v>0.0297274979355904</v>
      </c>
      <c r="I25" s="16"/>
      <c r="J25" s="23"/>
      <c r="K25" s="23"/>
      <c r="L25" s="23"/>
      <c r="M25" s="23"/>
      <c r="N25" s="23"/>
      <c r="O25" s="23"/>
      <c r="P25" s="23"/>
      <c r="Q25" s="17"/>
    </row>
    <row r="26" customFormat="false" ht="13.75" hidden="false" customHeight="true" outlineLevel="0" collapsed="false">
      <c r="A26" s="11"/>
      <c r="B26" s="214" t="s">
        <v>206</v>
      </c>
      <c r="C26" s="229" t="n">
        <f aca="false">Ventas!J27*$J$16</f>
        <v>45</v>
      </c>
      <c r="D26" s="229" t="n">
        <f aca="false">Ventas!K27*$J$17</f>
        <v>9</v>
      </c>
      <c r="E26" s="229" t="n">
        <f aca="false">Ventas!L27*$J$18</f>
        <v>0</v>
      </c>
      <c r="F26" s="230" t="n">
        <f aca="false">Ventas!M27*$J$19</f>
        <v>0</v>
      </c>
      <c r="G26" s="231" t="n">
        <f aca="false">SUM(C26:F26)</f>
        <v>54</v>
      </c>
      <c r="H26" s="264" t="n">
        <f aca="false">G26/Ventas!N27</f>
        <v>0.0297274979355904</v>
      </c>
      <c r="I26" s="16"/>
      <c r="J26" s="23"/>
      <c r="K26" s="23"/>
      <c r="L26" s="23"/>
      <c r="M26" s="23"/>
      <c r="N26" s="23"/>
      <c r="O26" s="23"/>
      <c r="P26" s="23"/>
      <c r="Q26" s="17"/>
    </row>
    <row r="27" customFormat="false" ht="13.75" hidden="false" customHeight="true" outlineLevel="0" collapsed="false">
      <c r="A27" s="11"/>
      <c r="B27" s="214" t="s">
        <v>207</v>
      </c>
      <c r="C27" s="229" t="n">
        <f aca="false">Ventas!J28*$J$16</f>
        <v>46.5</v>
      </c>
      <c r="D27" s="229" t="n">
        <f aca="false">Ventas!K28*$J$17</f>
        <v>9</v>
      </c>
      <c r="E27" s="229" t="n">
        <f aca="false">Ventas!L28*$J$18</f>
        <v>0</v>
      </c>
      <c r="F27" s="230" t="n">
        <f aca="false">Ventas!M28*$J$19</f>
        <v>0</v>
      </c>
      <c r="G27" s="231" t="n">
        <f aca="false">SUM(C27:F27)</f>
        <v>55.5</v>
      </c>
      <c r="H27" s="264" t="n">
        <f aca="false">G27/Ventas!N28</f>
        <v>0.0297347977497991</v>
      </c>
      <c r="I27" s="16"/>
      <c r="J27" s="23"/>
      <c r="K27" s="23"/>
      <c r="L27" s="23"/>
      <c r="M27" s="23"/>
      <c r="N27" s="23"/>
      <c r="O27" s="23"/>
      <c r="P27" s="23"/>
      <c r="Q27" s="17"/>
    </row>
    <row r="28" customFormat="false" ht="13.75" hidden="false" customHeight="true" outlineLevel="0" collapsed="false">
      <c r="A28" s="11"/>
      <c r="B28" s="214" t="s">
        <v>208</v>
      </c>
      <c r="C28" s="229" t="n">
        <f aca="false">Ventas!J29*$J$16</f>
        <v>46.5</v>
      </c>
      <c r="D28" s="229" t="n">
        <f aca="false">Ventas!K29*$J$17</f>
        <v>9.9</v>
      </c>
      <c r="E28" s="229" t="n">
        <f aca="false">Ventas!L29*$J$18</f>
        <v>0</v>
      </c>
      <c r="F28" s="230" t="n">
        <f aca="false">Ventas!M29*$J$19</f>
        <v>0</v>
      </c>
      <c r="G28" s="231" t="n">
        <f aca="false">SUM(C28:F28)</f>
        <v>56.4</v>
      </c>
      <c r="H28" s="264" t="n">
        <f aca="false">G28/Ventas!N29</f>
        <v>0.029738992881624</v>
      </c>
      <c r="I28" s="16"/>
      <c r="J28" s="23"/>
      <c r="K28" s="23"/>
      <c r="L28" s="23"/>
      <c r="M28" s="23"/>
      <c r="N28" s="23"/>
      <c r="O28" s="23"/>
      <c r="P28" s="23"/>
      <c r="Q28" s="17"/>
    </row>
    <row r="29" customFormat="false" ht="13.75" hidden="false" customHeight="true" outlineLevel="0" collapsed="false">
      <c r="A29" s="11"/>
      <c r="B29" s="214" t="s">
        <v>209</v>
      </c>
      <c r="C29" s="229" t="n">
        <f aca="false">Ventas!J30*$J$16</f>
        <v>46.5</v>
      </c>
      <c r="D29" s="229" t="n">
        <f aca="false">Ventas!K30*$J$17</f>
        <v>9.9</v>
      </c>
      <c r="E29" s="229" t="n">
        <f aca="false">Ventas!L30*$J$18</f>
        <v>0</v>
      </c>
      <c r="F29" s="230" t="n">
        <f aca="false">Ventas!M30*$J$19</f>
        <v>0</v>
      </c>
      <c r="G29" s="231" t="n">
        <f aca="false">SUM(C29:F29)</f>
        <v>56.4</v>
      </c>
      <c r="H29" s="264" t="n">
        <f aca="false">G29/Ventas!N30</f>
        <v>0.029738992881624</v>
      </c>
      <c r="I29" s="16"/>
      <c r="J29" s="23"/>
      <c r="K29" s="23"/>
      <c r="L29" s="23"/>
      <c r="M29" s="23"/>
      <c r="N29" s="23"/>
      <c r="O29" s="23"/>
      <c r="P29" s="23"/>
      <c r="Q29" s="17"/>
    </row>
    <row r="30" customFormat="false" ht="13.75" hidden="false" customHeight="true" outlineLevel="0" collapsed="false">
      <c r="A30" s="11"/>
      <c r="B30" s="214" t="s">
        <v>210</v>
      </c>
      <c r="C30" s="229" t="n">
        <f aca="false">Ventas!J31*$J$16</f>
        <v>46.5</v>
      </c>
      <c r="D30" s="229" t="n">
        <f aca="false">Ventas!K31*$J$17</f>
        <v>9</v>
      </c>
      <c r="E30" s="229" t="n">
        <f aca="false">Ventas!L31*$J$18</f>
        <v>0</v>
      </c>
      <c r="F30" s="230" t="n">
        <f aca="false">Ventas!M31*$J$19</f>
        <v>0</v>
      </c>
      <c r="G30" s="231" t="n">
        <f aca="false">SUM(C30:F30)</f>
        <v>55.5</v>
      </c>
      <c r="H30" s="264" t="n">
        <f aca="false">G30/Ventas!N31</f>
        <v>0.0297347977497991</v>
      </c>
      <c r="I30" s="16"/>
      <c r="J30" s="23"/>
      <c r="K30" s="23"/>
      <c r="L30" s="23"/>
      <c r="M30" s="23"/>
      <c r="N30" s="23"/>
      <c r="O30" s="23"/>
      <c r="P30" s="23"/>
      <c r="Q30" s="17"/>
    </row>
    <row r="31" customFormat="false" ht="13.75" hidden="false" customHeight="true" outlineLevel="0" collapsed="false">
      <c r="A31" s="11"/>
      <c r="B31" s="214" t="s">
        <v>211</v>
      </c>
      <c r="C31" s="229" t="n">
        <f aca="false">Ventas!J32*$J$16</f>
        <v>45</v>
      </c>
      <c r="D31" s="229" t="n">
        <f aca="false">Ventas!K32*$J$17</f>
        <v>10.5</v>
      </c>
      <c r="E31" s="229" t="n">
        <f aca="false">Ventas!L32*$J$18</f>
        <v>0</v>
      </c>
      <c r="F31" s="230" t="n">
        <f aca="false">Ventas!M32*$J$19</f>
        <v>0</v>
      </c>
      <c r="G31" s="231" t="n">
        <f aca="false">SUM(C31:F31)</f>
        <v>55.5</v>
      </c>
      <c r="H31" s="264" t="n">
        <f aca="false">G31/Ventas!N32</f>
        <v>0.0297268344938404</v>
      </c>
      <c r="I31" s="16"/>
      <c r="J31" s="23"/>
      <c r="K31" s="23"/>
      <c r="L31" s="23"/>
      <c r="M31" s="23"/>
      <c r="N31" s="23"/>
      <c r="O31" s="23"/>
      <c r="P31" s="23"/>
      <c r="Q31" s="17"/>
    </row>
    <row r="32" customFormat="false" ht="13.75" hidden="false" customHeight="true" outlineLevel="0" collapsed="false">
      <c r="A32" s="11"/>
      <c r="B32" s="214" t="s">
        <v>212</v>
      </c>
      <c r="C32" s="229" t="n">
        <f aca="false">Ventas!J33*$J$16</f>
        <v>49.5</v>
      </c>
      <c r="D32" s="229" t="n">
        <f aca="false">Ventas!K33*$J$17</f>
        <v>9</v>
      </c>
      <c r="E32" s="229" t="n">
        <f aca="false">Ventas!L33*$J$18</f>
        <v>0</v>
      </c>
      <c r="F32" s="230" t="n">
        <f aca="false">Ventas!M33*$J$19</f>
        <v>0</v>
      </c>
      <c r="G32" s="231" t="n">
        <f aca="false">SUM(C32:F32)</f>
        <v>58.5</v>
      </c>
      <c r="H32" s="264" t="n">
        <f aca="false">G32/Ventas!N33</f>
        <v>0.0297407219115404</v>
      </c>
      <c r="I32" s="16"/>
      <c r="J32" s="23"/>
      <c r="K32" s="23"/>
      <c r="L32" s="23"/>
      <c r="M32" s="23"/>
      <c r="N32" s="23"/>
      <c r="O32" s="23"/>
      <c r="P32" s="23"/>
      <c r="Q32" s="17"/>
    </row>
    <row r="33" customFormat="false" ht="13.75" hidden="false" customHeight="true" outlineLevel="0" collapsed="false">
      <c r="A33" s="11"/>
      <c r="B33" s="214" t="s">
        <v>213</v>
      </c>
      <c r="C33" s="229" t="n">
        <f aca="false">Ventas!J34*$J$16</f>
        <v>49.5</v>
      </c>
      <c r="D33" s="229" t="n">
        <f aca="false">Ventas!K34*$J$17</f>
        <v>9</v>
      </c>
      <c r="E33" s="229" t="n">
        <f aca="false">Ventas!L34*$J$18</f>
        <v>0</v>
      </c>
      <c r="F33" s="230" t="n">
        <f aca="false">Ventas!M34*$J$19</f>
        <v>0</v>
      </c>
      <c r="G33" s="231" t="n">
        <f aca="false">SUM(C33:F33)</f>
        <v>58.5</v>
      </c>
      <c r="H33" s="264" t="n">
        <f aca="false">G33/Ventas!N34</f>
        <v>0.0297331639135959</v>
      </c>
      <c r="I33" s="16"/>
      <c r="J33" s="23"/>
      <c r="K33" s="23"/>
      <c r="L33" s="23"/>
      <c r="M33" s="23"/>
      <c r="N33" s="23"/>
      <c r="O33" s="23"/>
      <c r="P33" s="23"/>
      <c r="Q33" s="17"/>
    </row>
    <row r="34" customFormat="false" ht="15.75" hidden="false" customHeight="true" outlineLevel="0" collapsed="false">
      <c r="A34" s="11"/>
      <c r="B34" s="219" t="s">
        <v>214</v>
      </c>
      <c r="C34" s="235" t="n">
        <f aca="false">Ventas!J35*$J$16</f>
        <v>48</v>
      </c>
      <c r="D34" s="235" t="n">
        <f aca="false">Ventas!K35*$J$17</f>
        <v>10.5</v>
      </c>
      <c r="E34" s="235" t="n">
        <f aca="false">Ventas!L35*$J$18</f>
        <v>0</v>
      </c>
      <c r="F34" s="236" t="n">
        <f aca="false">Ventas!M35*$J$19</f>
        <v>0</v>
      </c>
      <c r="G34" s="237" t="n">
        <f aca="false">SUM(C34:F34)</f>
        <v>58.5</v>
      </c>
      <c r="H34" s="265" t="n">
        <f aca="false">G34/Ventas!N35</f>
        <v>0.0297256097560976</v>
      </c>
      <c r="I34" s="16"/>
      <c r="J34" s="23"/>
      <c r="K34" s="23"/>
      <c r="L34" s="23"/>
      <c r="M34" s="23"/>
      <c r="N34" s="23"/>
      <c r="O34" s="23"/>
      <c r="P34" s="23"/>
      <c r="Q34" s="17"/>
    </row>
    <row r="35" customFormat="false" ht="14.25" hidden="false" customHeight="true" outlineLevel="0" collapsed="false">
      <c r="A35" s="11"/>
      <c r="B35" s="238" t="s">
        <v>215</v>
      </c>
      <c r="C35" s="242" t="n">
        <f aca="false">SUM(C23:C34)</f>
        <v>558</v>
      </c>
      <c r="D35" s="242" t="n">
        <f aca="false">SUM(D23:D34)</f>
        <v>112.8</v>
      </c>
      <c r="E35" s="242" t="n">
        <f aca="false">SUM(E23:E34)</f>
        <v>0</v>
      </c>
      <c r="F35" s="243" t="n">
        <f aca="false">SUM(F23:F34)</f>
        <v>0</v>
      </c>
      <c r="G35" s="244" t="n">
        <f aca="false">SUM(C35:F35)</f>
        <v>670.8</v>
      </c>
      <c r="H35" s="266" t="n">
        <f aca="false">G35/Ventas!N36</f>
        <v>0.0297320656871219</v>
      </c>
      <c r="I35" s="16"/>
      <c r="J35" s="23"/>
      <c r="K35" s="23"/>
      <c r="L35" s="23"/>
      <c r="M35" s="23"/>
      <c r="N35" s="23"/>
      <c r="O35" s="23"/>
      <c r="P35" s="23"/>
      <c r="Q35" s="17"/>
    </row>
    <row r="36" customFormat="false" ht="13.75" hidden="false" customHeight="true" outlineLevel="0" collapsed="false">
      <c r="A36" s="11"/>
      <c r="B36" s="214" t="s">
        <v>216</v>
      </c>
      <c r="C36" s="249" t="n">
        <f aca="false">Ventas!J37*$J$16</f>
        <v>613.8</v>
      </c>
      <c r="D36" s="249" t="n">
        <f aca="false">Ventas!K37*$J$17</f>
        <v>124.08</v>
      </c>
      <c r="E36" s="249" t="n">
        <f aca="false">Ventas!L37*$J$18</f>
        <v>0</v>
      </c>
      <c r="F36" s="250" t="n">
        <f aca="false">Ventas!M37*$J$19</f>
        <v>0</v>
      </c>
      <c r="G36" s="251" t="n">
        <f aca="false">SUM(C36:F36)</f>
        <v>737.88</v>
      </c>
      <c r="H36" s="267" t="n">
        <f aca="false">G36/Ventas!N37</f>
        <v>0.0297320656871219</v>
      </c>
      <c r="I36" s="16"/>
      <c r="J36" s="23"/>
      <c r="K36" s="23"/>
      <c r="L36" s="23"/>
      <c r="M36" s="23"/>
      <c r="N36" s="23"/>
      <c r="O36" s="23"/>
      <c r="P36" s="23"/>
      <c r="Q36" s="17"/>
    </row>
    <row r="37" customFormat="false" ht="15.75" hidden="false" customHeight="true" outlineLevel="0" collapsed="false">
      <c r="A37" s="11"/>
      <c r="B37" s="219" t="s">
        <v>217</v>
      </c>
      <c r="C37" s="255" t="n">
        <f aca="false">Ventas!J38*$J$16</f>
        <v>675.18</v>
      </c>
      <c r="D37" s="255" t="n">
        <f aca="false">Ventas!K38*$J$17</f>
        <v>136.488</v>
      </c>
      <c r="E37" s="255" t="n">
        <f aca="false">Ventas!L38*$J$18</f>
        <v>0</v>
      </c>
      <c r="F37" s="256" t="n">
        <f aca="false">Ventas!M38*$J$19</f>
        <v>0</v>
      </c>
      <c r="G37" s="257" t="n">
        <f aca="false">SUM(C37:F37)</f>
        <v>811.668</v>
      </c>
      <c r="H37" s="268" t="n">
        <f aca="false">G37/Ventas!N38</f>
        <v>0.0297320656871219</v>
      </c>
      <c r="I37" s="16"/>
      <c r="J37" s="23"/>
      <c r="K37" s="23"/>
      <c r="L37" s="23"/>
      <c r="M37" s="23"/>
      <c r="N37" s="23"/>
      <c r="O37" s="23"/>
      <c r="P37" s="23"/>
      <c r="Q37" s="17"/>
    </row>
    <row r="38" customFormat="false" ht="15" hidden="false" customHeight="true" outlineLevel="0" collapsed="false">
      <c r="A38" s="49"/>
      <c r="B38" s="128"/>
      <c r="C38" s="128"/>
      <c r="D38" s="128"/>
      <c r="E38" s="128"/>
      <c r="F38" s="128"/>
      <c r="G38" s="128"/>
      <c r="H38" s="128"/>
      <c r="I38" s="51"/>
      <c r="J38" s="51"/>
      <c r="K38" s="51"/>
      <c r="L38" s="51"/>
      <c r="M38" s="51"/>
      <c r="N38" s="51"/>
      <c r="O38" s="51"/>
      <c r="P38" s="51"/>
      <c r="Q38" s="52"/>
    </row>
  </sheetData>
  <mergeCells count="4">
    <mergeCell ref="E3:I3"/>
    <mergeCell ref="B14:J14"/>
    <mergeCell ref="L16:N16"/>
    <mergeCell ref="B21:G21"/>
  </mergeCells>
  <printOptions headings="false" gridLines="false" gridLinesSet="true" horizontalCentered="false" verticalCentered="false"/>
  <pageMargins left="0.708333333333333" right="0.420138888888889" top="0.540277777777778"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H33"/>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0.859375" defaultRowHeight="15" zeroHeight="false" outlineLevelRow="0" outlineLevelCol="0"/>
  <cols>
    <col collapsed="false" customWidth="true" hidden="false" outlineLevel="0" max="1" min="1" style="5" width="3.17"/>
    <col collapsed="false" customWidth="true" hidden="false" outlineLevel="0" max="2" min="2" style="5" width="32.5"/>
    <col collapsed="false" customWidth="true" hidden="false" outlineLevel="0" max="6" min="3" style="5" width="11.5"/>
    <col collapsed="false" customWidth="true" hidden="false" outlineLevel="0" max="7" min="7" style="5" width="17.5"/>
    <col collapsed="false" customWidth="true" hidden="false" outlineLevel="0" max="8" min="8" style="5" width="11.5"/>
    <col collapsed="false" customWidth="false" hidden="false" outlineLevel="0" max="16384" min="9" style="5" width="10.85"/>
  </cols>
  <sheetData>
    <row r="1" customFormat="false" ht="15.75" hidden="false" customHeight="true" outlineLevel="0" collapsed="false">
      <c r="A1" s="6"/>
      <c r="B1" s="53"/>
      <c r="C1" s="9"/>
      <c r="D1" s="53"/>
      <c r="E1" s="53"/>
      <c r="F1" s="53"/>
      <c r="G1" s="53"/>
      <c r="H1" s="269"/>
    </row>
    <row r="2" customFormat="false" ht="18.75" hidden="false" customHeight="true" outlineLevel="0" collapsed="false">
      <c r="A2" s="11"/>
      <c r="B2" s="54"/>
      <c r="C2" s="55"/>
      <c r="D2" s="56" t="s">
        <v>231</v>
      </c>
      <c r="E2" s="56"/>
      <c r="F2" s="56"/>
      <c r="G2" s="56"/>
      <c r="H2" s="56"/>
    </row>
    <row r="3" customFormat="false" ht="15.75" hidden="false" customHeight="true" outlineLevel="0" collapsed="false">
      <c r="A3" s="11"/>
      <c r="B3" s="55"/>
      <c r="C3" s="16"/>
      <c r="D3" s="91"/>
      <c r="E3" s="91"/>
      <c r="F3" s="91"/>
      <c r="G3" s="91"/>
      <c r="H3" s="270"/>
    </row>
    <row r="4" customFormat="false" ht="15" hidden="false" customHeight="true" outlineLevel="0" collapsed="false">
      <c r="A4" s="11"/>
      <c r="B4" s="55"/>
      <c r="C4" s="55"/>
      <c r="D4" s="271" t="str">
        <f aca="false">Portada!H18</f>
        <v>Pedro Juan Fernández Callejas</v>
      </c>
      <c r="E4" s="271"/>
      <c r="F4" s="271"/>
      <c r="G4" s="271"/>
      <c r="H4" s="271"/>
    </row>
    <row r="5" customFormat="false" ht="15.75" hidden="false" customHeight="true" outlineLevel="0" collapsed="false">
      <c r="A5" s="11"/>
      <c r="B5" s="55"/>
      <c r="C5" s="55"/>
      <c r="D5" s="272" t="str">
        <f aca="false">Portada!H24</f>
        <v>NapaKa</v>
      </c>
      <c r="E5" s="272"/>
      <c r="F5" s="272"/>
      <c r="G5" s="272"/>
      <c r="H5" s="272"/>
    </row>
    <row r="6" customFormat="false" ht="15.75" hidden="false" customHeight="true" outlineLevel="0" collapsed="false">
      <c r="A6" s="11"/>
      <c r="B6" s="57"/>
      <c r="C6" s="16"/>
      <c r="D6" s="22"/>
      <c r="E6" s="22"/>
      <c r="F6" s="22"/>
      <c r="G6" s="22"/>
      <c r="H6" s="87"/>
    </row>
    <row r="7" customFormat="false" ht="15.75" hidden="false" customHeight="true" outlineLevel="0" collapsed="false">
      <c r="A7" s="28"/>
      <c r="B7" s="273"/>
      <c r="C7" s="38"/>
      <c r="D7" s="38"/>
      <c r="E7" s="38"/>
      <c r="F7" s="23"/>
      <c r="G7" s="23"/>
      <c r="H7" s="17"/>
    </row>
    <row r="8" customFormat="false" ht="19.5" hidden="false" customHeight="true" outlineLevel="0" collapsed="false">
      <c r="A8" s="11"/>
      <c r="B8" s="274" t="s">
        <v>232</v>
      </c>
      <c r="C8" s="274"/>
      <c r="D8" s="274"/>
      <c r="E8" s="274"/>
      <c r="F8" s="16"/>
      <c r="G8" s="23"/>
      <c r="H8" s="17"/>
    </row>
    <row r="9" customFormat="false" ht="15" hidden="false" customHeight="true" outlineLevel="0" collapsed="false">
      <c r="A9" s="11"/>
      <c r="B9" s="275"/>
      <c r="C9" s="276" t="s">
        <v>38</v>
      </c>
      <c r="D9" s="276" t="s">
        <v>39</v>
      </c>
      <c r="E9" s="277" t="s">
        <v>40</v>
      </c>
      <c r="F9" s="16"/>
      <c r="G9" s="23"/>
      <c r="H9" s="17"/>
    </row>
    <row r="10" customFormat="false" ht="15" hidden="false" customHeight="true" outlineLevel="0" collapsed="false">
      <c r="A10" s="11"/>
      <c r="B10" s="109" t="s">
        <v>233</v>
      </c>
      <c r="C10" s="278" t="n">
        <f aca="false">Ventas!N36</f>
        <v>22561.5</v>
      </c>
      <c r="D10" s="278" t="n">
        <f aca="false">Ventas!N37</f>
        <v>24817.65</v>
      </c>
      <c r="E10" s="279" t="n">
        <f aca="false">Ventas!N38</f>
        <v>27299.415</v>
      </c>
      <c r="F10" s="16"/>
      <c r="G10" s="23"/>
      <c r="H10" s="17"/>
    </row>
    <row r="11" customFormat="false" ht="15" hidden="false" customHeight="true" outlineLevel="0" collapsed="false">
      <c r="A11" s="11"/>
      <c r="B11" s="73" t="s">
        <v>75</v>
      </c>
      <c r="C11" s="280" t="n">
        <f aca="false">(Financiación!E13+Financiación!F13)/10</f>
        <v>0</v>
      </c>
      <c r="D11" s="280" t="n">
        <f aca="false">Financiación!G13/10+C11</f>
        <v>0</v>
      </c>
      <c r="E11" s="281" t="n">
        <f aca="false">Financiación!H13/10+C11+Financiación!G13/10</f>
        <v>0</v>
      </c>
      <c r="F11" s="16"/>
      <c r="G11" s="23"/>
      <c r="H11" s="17"/>
    </row>
    <row r="12" customFormat="false" ht="15" hidden="false" customHeight="true" outlineLevel="0" collapsed="false">
      <c r="A12" s="11"/>
      <c r="B12" s="282" t="s">
        <v>234</v>
      </c>
      <c r="C12" s="283" t="n">
        <f aca="false">'Costes variables'!G35</f>
        <v>670.8</v>
      </c>
      <c r="D12" s="283" t="n">
        <f aca="false">'Costes variables'!G36</f>
        <v>737.88</v>
      </c>
      <c r="E12" s="284" t="n">
        <f aca="false">'Costes variables'!G37</f>
        <v>811.668</v>
      </c>
      <c r="F12" s="16"/>
      <c r="G12" s="23"/>
      <c r="H12" s="17"/>
    </row>
    <row r="13" customFormat="false" ht="15" hidden="false" customHeight="true" outlineLevel="0" collapsed="false">
      <c r="A13" s="11"/>
      <c r="B13" s="285" t="s">
        <v>235</v>
      </c>
      <c r="C13" s="286" t="n">
        <f aca="false">C10+C11-C12</f>
        <v>21890.7</v>
      </c>
      <c r="D13" s="286" t="n">
        <f aca="false">D10+D11-D12</f>
        <v>24079.77</v>
      </c>
      <c r="E13" s="287" t="n">
        <f aca="false">E10+E11-E12</f>
        <v>26487.747</v>
      </c>
      <c r="F13" s="16"/>
      <c r="G13" s="23"/>
      <c r="H13" s="17"/>
    </row>
    <row r="14" customFormat="false" ht="15" hidden="false" customHeight="true" outlineLevel="0" collapsed="false">
      <c r="A14" s="11"/>
      <c r="B14" s="109" t="str">
        <f aca="false">'Costes Fijos'!B14</f>
        <v>Retribución del autónomo</v>
      </c>
      <c r="C14" s="278" t="n">
        <f aca="false">'Costes Fijos'!C14*12</f>
        <v>10800</v>
      </c>
      <c r="D14" s="278" t="n">
        <f aca="false">C14</f>
        <v>10800</v>
      </c>
      <c r="E14" s="279" t="n">
        <f aca="false">D14</f>
        <v>10800</v>
      </c>
      <c r="F14" s="16"/>
      <c r="G14" s="23"/>
      <c r="H14" s="17"/>
    </row>
    <row r="15" customFormat="false" ht="15" hidden="false" customHeight="true" outlineLevel="0" collapsed="false">
      <c r="A15" s="11"/>
      <c r="B15" s="73" t="str">
        <f aca="false">'Costes Fijos'!B15</f>
        <v>Seguros de autónomos (RETA)</v>
      </c>
      <c r="C15" s="280" t="n">
        <f aca="false">'Costes Fijos'!C15*12</f>
        <v>3960</v>
      </c>
      <c r="D15" s="280" t="n">
        <f aca="false">C15</f>
        <v>3960</v>
      </c>
      <c r="E15" s="281" t="n">
        <f aca="false">D15</f>
        <v>3960</v>
      </c>
      <c r="F15" s="16"/>
      <c r="G15" s="23"/>
      <c r="H15" s="17"/>
    </row>
    <row r="16" customFormat="false" ht="15" hidden="false" customHeight="true" outlineLevel="0" collapsed="false">
      <c r="A16" s="11"/>
      <c r="B16" s="73" t="s">
        <v>236</v>
      </c>
      <c r="C16" s="280" t="n">
        <f aca="false">'Costes Fijos'!O43*12</f>
        <v>0</v>
      </c>
      <c r="D16" s="280" t="n">
        <f aca="false">C16</f>
        <v>0</v>
      </c>
      <c r="E16" s="281" t="n">
        <f aca="false">D16</f>
        <v>0</v>
      </c>
      <c r="F16" s="16"/>
      <c r="G16" s="23"/>
      <c r="H16" s="17"/>
    </row>
    <row r="17" customFormat="false" ht="15" hidden="false" customHeight="true" outlineLevel="0" collapsed="false">
      <c r="A17" s="11"/>
      <c r="B17" s="73" t="s">
        <v>237</v>
      </c>
      <c r="C17" s="280" t="n">
        <f aca="false">'Costes Fijos'!Q43*12</f>
        <v>0</v>
      </c>
      <c r="D17" s="280" t="n">
        <f aca="false">C17</f>
        <v>0</v>
      </c>
      <c r="E17" s="281" t="n">
        <f aca="false">D17</f>
        <v>0</v>
      </c>
      <c r="F17" s="16"/>
      <c r="G17" s="23"/>
      <c r="H17" s="17"/>
    </row>
    <row r="18" customFormat="false" ht="15" hidden="false" customHeight="true" outlineLevel="0" collapsed="false">
      <c r="A18" s="11"/>
      <c r="B18" s="73" t="str">
        <f aca="false">'Costes Fijos'!B16</f>
        <v>Servicios exteriores</v>
      </c>
      <c r="C18" s="280" t="n">
        <f aca="false">'Costes Fijos'!C16*12</f>
        <v>0</v>
      </c>
      <c r="D18" s="280" t="n">
        <f aca="false">C18</f>
        <v>0</v>
      </c>
      <c r="E18" s="281" t="n">
        <f aca="false">D18</f>
        <v>0</v>
      </c>
      <c r="F18" s="16"/>
      <c r="G18" s="23"/>
      <c r="H18" s="17"/>
    </row>
    <row r="19" customFormat="false" ht="15" hidden="false" customHeight="true" outlineLevel="0" collapsed="false">
      <c r="A19" s="11"/>
      <c r="B19" s="73" t="str">
        <f aca="false">'Costes Fijos'!B17</f>
        <v>Servicios profesionales</v>
      </c>
      <c r="C19" s="280" t="n">
        <f aca="false">'Costes Fijos'!C17*12</f>
        <v>3600</v>
      </c>
      <c r="D19" s="280" t="n">
        <f aca="false">C19</f>
        <v>3600</v>
      </c>
      <c r="E19" s="281" t="n">
        <f aca="false">D19</f>
        <v>3600</v>
      </c>
      <c r="F19" s="16"/>
      <c r="G19" s="23"/>
      <c r="H19" s="17"/>
    </row>
    <row r="20" customFormat="false" ht="15" hidden="false" customHeight="true" outlineLevel="0" collapsed="false">
      <c r="A20" s="11"/>
      <c r="B20" s="73" t="str">
        <f aca="false">'Costes Fijos'!B18</f>
        <v>Alquileres y cánones</v>
      </c>
      <c r="C20" s="280" t="n">
        <f aca="false">'Costes Fijos'!C18*12</f>
        <v>0</v>
      </c>
      <c r="D20" s="280" t="n">
        <f aca="false">C20</f>
        <v>0</v>
      </c>
      <c r="E20" s="281" t="n">
        <f aca="false">D20</f>
        <v>0</v>
      </c>
      <c r="F20" s="16"/>
      <c r="G20" s="23"/>
      <c r="H20" s="17"/>
    </row>
    <row r="21" customFormat="false" ht="15" hidden="false" customHeight="true" outlineLevel="0" collapsed="false">
      <c r="A21" s="11"/>
      <c r="B21" s="73" t="str">
        <f aca="false">'Costes Fijos'!B19</f>
        <v>Suministros</v>
      </c>
      <c r="C21" s="280" t="n">
        <f aca="false">'Costes Fijos'!C19*12</f>
        <v>960</v>
      </c>
      <c r="D21" s="280" t="n">
        <f aca="false">C21</f>
        <v>960</v>
      </c>
      <c r="E21" s="281" t="n">
        <f aca="false">D21</f>
        <v>960</v>
      </c>
      <c r="F21" s="16"/>
      <c r="G21" s="23"/>
      <c r="H21" s="17"/>
    </row>
    <row r="22" customFormat="false" ht="15" hidden="false" customHeight="true" outlineLevel="0" collapsed="false">
      <c r="A22" s="11"/>
      <c r="B22" s="73" t="str">
        <f aca="false">'Costes Fijos'!B20</f>
        <v>Publicidad y propaganda</v>
      </c>
      <c r="C22" s="280" t="n">
        <f aca="false">'Costes Marketing'!C29</f>
        <v>600</v>
      </c>
      <c r="D22" s="280" t="n">
        <f aca="false">C22*(1+'Costes Marketing'!I15)</f>
        <v>660</v>
      </c>
      <c r="E22" s="281" t="n">
        <f aca="false">D22*(1+'Costes Marketing'!I16)</f>
        <v>726</v>
      </c>
      <c r="F22" s="16"/>
      <c r="G22" s="23"/>
      <c r="H22" s="17"/>
    </row>
    <row r="23" customFormat="false" ht="15" hidden="false" customHeight="true" outlineLevel="0" collapsed="false">
      <c r="A23" s="11"/>
      <c r="B23" s="73" t="str">
        <f aca="false">'Costes Fijos'!B21</f>
        <v>Mantenimiento y reparación</v>
      </c>
      <c r="C23" s="280" t="n">
        <f aca="false">'Costes Fijos'!C21*12</f>
        <v>0</v>
      </c>
      <c r="D23" s="280" t="n">
        <f aca="false">C23</f>
        <v>0</v>
      </c>
      <c r="E23" s="281" t="n">
        <f aca="false">D23</f>
        <v>0</v>
      </c>
      <c r="F23" s="16"/>
      <c r="G23" s="23"/>
      <c r="H23" s="17"/>
    </row>
    <row r="24" customFormat="false" ht="15" hidden="false" customHeight="true" outlineLevel="0" collapsed="false">
      <c r="A24" s="11"/>
      <c r="B24" s="73" t="s">
        <v>114</v>
      </c>
      <c r="C24" s="280" t="n">
        <f aca="false">'Costes Fijos'!C22*12</f>
        <v>360</v>
      </c>
      <c r="D24" s="280" t="n">
        <f aca="false">C24</f>
        <v>360</v>
      </c>
      <c r="E24" s="281" t="n">
        <f aca="false">D24</f>
        <v>360</v>
      </c>
      <c r="F24" s="16"/>
      <c r="G24" s="23"/>
      <c r="H24" s="17"/>
    </row>
    <row r="25" customFormat="false" ht="15" hidden="false" customHeight="true" outlineLevel="0" collapsed="false">
      <c r="A25" s="11"/>
      <c r="B25" s="73" t="str">
        <f aca="false">'Costes Fijos'!B23</f>
        <v>Tributos</v>
      </c>
      <c r="C25" s="280" t="n">
        <f aca="false">'Costes Fijos'!C23*12</f>
        <v>0</v>
      </c>
      <c r="D25" s="280" t="n">
        <f aca="false">C25</f>
        <v>0</v>
      </c>
      <c r="E25" s="281" t="n">
        <f aca="false">D25</f>
        <v>0</v>
      </c>
      <c r="F25" s="16"/>
      <c r="G25" s="23"/>
      <c r="H25" s="17"/>
    </row>
    <row r="26" customFormat="false" ht="15" hidden="false" customHeight="true" outlineLevel="0" collapsed="false">
      <c r="A26" s="11"/>
      <c r="B26" s="73" t="str">
        <f aca="false">'Costes Fijos'!B24</f>
        <v>Seguros</v>
      </c>
      <c r="C26" s="280" t="n">
        <f aca="false">'Costes Fijos'!C24*12</f>
        <v>0</v>
      </c>
      <c r="D26" s="280" t="n">
        <f aca="false">C26</f>
        <v>0</v>
      </c>
      <c r="E26" s="281" t="n">
        <f aca="false">D26</f>
        <v>0</v>
      </c>
      <c r="F26" s="16"/>
      <c r="G26" s="23"/>
      <c r="H26" s="17"/>
    </row>
    <row r="27" customFormat="false" ht="15" hidden="false" customHeight="true" outlineLevel="0" collapsed="false">
      <c r="A27" s="11"/>
      <c r="B27" s="73" t="s">
        <v>238</v>
      </c>
      <c r="C27" s="280" t="n">
        <f aca="false">Inversión!C30+Inversión!D30+Inversión!C31+Inversión!D31</f>
        <v>3200</v>
      </c>
      <c r="D27" s="280" t="n">
        <f aca="false">Inversión!E30+Inversión!E31</f>
        <v>0</v>
      </c>
      <c r="E27" s="281" t="n">
        <f aca="false">Inversión!F30+Inversión!F31</f>
        <v>0</v>
      </c>
      <c r="F27" s="16"/>
      <c r="G27" s="23"/>
      <c r="H27" s="17"/>
    </row>
    <row r="28" customFormat="false" ht="15" hidden="false" customHeight="true" outlineLevel="0" collapsed="false">
      <c r="A28" s="11"/>
      <c r="B28" s="282" t="s">
        <v>239</v>
      </c>
      <c r="C28" s="283" t="n">
        <f aca="false">Inversión!I24</f>
        <v>113.25</v>
      </c>
      <c r="D28" s="283" t="n">
        <f aca="false">Inversión!J24</f>
        <v>113.25</v>
      </c>
      <c r="E28" s="284" t="n">
        <f aca="false">Inversión!K24</f>
        <v>113.25</v>
      </c>
      <c r="F28" s="16"/>
      <c r="G28" s="23"/>
      <c r="H28" s="17"/>
    </row>
    <row r="29" customFormat="false" ht="15" hidden="false" customHeight="true" outlineLevel="0" collapsed="false">
      <c r="A29" s="11"/>
      <c r="B29" s="285" t="s">
        <v>240</v>
      </c>
      <c r="C29" s="286" t="n">
        <f aca="false">C13-SUM(C14:C28)</f>
        <v>-1702.55</v>
      </c>
      <c r="D29" s="286" t="n">
        <f aca="false">D13-SUM(D14:D28)</f>
        <v>3626.52</v>
      </c>
      <c r="E29" s="286" t="n">
        <f aca="false">E13-SUM(E14:E28)</f>
        <v>5968.497</v>
      </c>
      <c r="F29" s="28"/>
      <c r="G29" s="23"/>
      <c r="H29" s="17"/>
    </row>
    <row r="30" customFormat="false" ht="15" hidden="false" customHeight="true" outlineLevel="0" collapsed="false">
      <c r="A30" s="11"/>
      <c r="B30" s="285" t="s">
        <v>241</v>
      </c>
      <c r="C30" s="288" t="n">
        <f aca="false">Financiación!E32+Financiación!E35+Financiación!N32+Financiación!N35</f>
        <v>195.571353325445</v>
      </c>
      <c r="D30" s="288" t="n">
        <f aca="false">Financiación!F32+Financiación!O32</f>
        <v>132.856855866354</v>
      </c>
      <c r="E30" s="289" t="n">
        <f aca="false">Financiación!G32+Financiación!P32</f>
        <v>98.1245997877395</v>
      </c>
      <c r="F30" s="16"/>
      <c r="G30" s="23"/>
      <c r="H30" s="17"/>
    </row>
    <row r="31" customFormat="false" ht="15" hidden="false" customHeight="true" outlineLevel="0" collapsed="false">
      <c r="A31" s="11"/>
      <c r="B31" s="285" t="s">
        <v>242</v>
      </c>
      <c r="C31" s="286" t="n">
        <f aca="false">C29-C30</f>
        <v>-1898.12135332544</v>
      </c>
      <c r="D31" s="286" t="n">
        <f aca="false">D29-D30</f>
        <v>3493.66314413365</v>
      </c>
      <c r="E31" s="287" t="n">
        <f aca="false">E29-E30</f>
        <v>5870.37240021226</v>
      </c>
      <c r="F31" s="16"/>
      <c r="G31" s="23"/>
      <c r="H31" s="17"/>
    </row>
    <row r="32" customFormat="false" ht="15" hidden="false" customHeight="true" outlineLevel="0" collapsed="false">
      <c r="A32" s="11"/>
      <c r="B32" s="285" t="s">
        <v>243</v>
      </c>
      <c r="C32" s="288" t="n">
        <f aca="false">IF('Costes Fijos'!$K$15&gt;0,'Costes Fijos'!$K$15*4,C31*25%)</f>
        <v>-474.530338331361</v>
      </c>
      <c r="D32" s="288" t="n">
        <f aca="false">IF('Costes Fijos'!$K$15&gt;0,'Costes Fijos'!$K$15*4,D31*25%)</f>
        <v>873.415786033412</v>
      </c>
      <c r="E32" s="289" t="n">
        <f aca="false">IF('Costes Fijos'!$K$15&gt;0,'Costes Fijos'!$K$15*4,E31*25%)</f>
        <v>1467.59310005306</v>
      </c>
      <c r="F32" s="16"/>
      <c r="G32" s="23"/>
      <c r="H32" s="17"/>
    </row>
    <row r="33" customFormat="false" ht="15.75" hidden="false" customHeight="true" outlineLevel="0" collapsed="false">
      <c r="A33" s="94"/>
      <c r="B33" s="290" t="s">
        <v>244</v>
      </c>
      <c r="C33" s="291" t="n">
        <f aca="false">C31-C32</f>
        <v>-1423.59101499408</v>
      </c>
      <c r="D33" s="291" t="n">
        <f aca="false">D31-D32</f>
        <v>2620.24735810023</v>
      </c>
      <c r="E33" s="292" t="n">
        <f aca="false">E31-E32</f>
        <v>4402.77930015919</v>
      </c>
      <c r="F33" s="165"/>
      <c r="G33" s="51"/>
      <c r="H33" s="52"/>
    </row>
  </sheetData>
  <mergeCells count="4">
    <mergeCell ref="D2:H2"/>
    <mergeCell ref="D4:H4"/>
    <mergeCell ref="D5:H5"/>
    <mergeCell ref="B8:E8"/>
  </mergeCells>
  <printOptions headings="false" gridLines="false" gridLinesSet="true" horizontalCentered="false" verticalCentered="false"/>
  <pageMargins left="0.511805555555556" right="0.354166666666667" top="0.309722222222222" bottom="0.330555555555556"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Neue,Normal"&amp;12&amp;K000000&amp;P</oddFooter>
  </headerFooter>
</worksheet>
</file>

<file path=docProps/app.xml><?xml version="1.0" encoding="utf-8"?>
<Properties xmlns="http://schemas.openxmlformats.org/officeDocument/2006/extended-properties" xmlns:vt="http://schemas.openxmlformats.org/officeDocument/2006/docPropsVTypes">
  <Template/>
  <TotalTime>106</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2025-05-27T22:01:02Z</dcterms:modified>
  <cp:revision>9</cp:revision>
  <dc:subject/>
  <dc:title/>
</cp:coreProperties>
</file>