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dsgov-my.sharepoint.com/personal/pedro_pneto_esporte_gov_br/Documents/Área de Trabalho/R10LOG/Codigo_Site/public/images/"/>
    </mc:Choice>
  </mc:AlternateContent>
  <xr:revisionPtr revIDLastSave="0" documentId="11_25576FD407FAB413B0A1510F15A88D97ED8B399C" xr6:coauthVersionLast="47" xr6:coauthVersionMax="47" xr10:uidLastSave="{00000000-0000-0000-0000-000000000000}"/>
  <bookViews>
    <workbookView xWindow="40080" yWindow="5430" windowWidth="29040" windowHeight="15720" tabRatio="996" firstSheet="5" activeTab="12" xr2:uid="{00000000-000D-0000-FFFF-FFFF00000000}"/>
  </bookViews>
  <sheets>
    <sheet name="PROPOSTA" sheetId="33" r:id="rId1"/>
    <sheet name="Quadro Resumido" sheetId="34" r:id="rId2"/>
    <sheet name="1-Assistente Administrativo" sheetId="21" r:id="rId3"/>
    <sheet name="2-Assist. Adm.(Horário Noturno)" sheetId="36" r:id="rId4"/>
    <sheet name="3-Aux. de Escritório" sheetId="37" r:id="rId5"/>
    <sheet name="4-Aux. Escrit.(Horário Noturno)" sheetId="38" r:id="rId6"/>
    <sheet name="5-Téc. em Secretariado" sheetId="39" r:id="rId7"/>
    <sheet name="6-Téc. Secret.(Horário Noturno)" sheetId="40" r:id="rId8"/>
    <sheet name="7-Recepcionista" sheetId="41" r:id="rId9"/>
    <sheet name="8-Encarregado Geral" sheetId="42" r:id="rId10"/>
    <sheet name="DIAS ÚTEIS" sheetId="44" r:id="rId11"/>
    <sheet name="Memória de Cálculo e Fundament" sheetId="45" r:id="rId12"/>
    <sheet name="Uniformes" sheetId="43" r:id="rId13"/>
  </sheets>
  <definedNames>
    <definedName name="_xlnm.Print_Area" localSheetId="2">'1-Assistente Administrativo'!$A$1:$F$142</definedName>
    <definedName name="_xlnm.Print_Area" localSheetId="3">'2-Assist. Adm.(Horário Noturno)'!$A$1:$F$142</definedName>
    <definedName name="_xlnm.Print_Area" localSheetId="4">'3-Aux. de Escritório'!$A$1:$F$142</definedName>
    <definedName name="_xlnm.Print_Area" localSheetId="5">'4-Aux. Escrit.(Horário Noturno)'!$A$1:$F$142</definedName>
    <definedName name="_xlnm.Print_Area" localSheetId="6">'5-Téc. em Secretariado'!$A$1:$F$142</definedName>
    <definedName name="_xlnm.Print_Area" localSheetId="7">'6-Téc. Secret.(Horário Noturno)'!$A$1:$F$142</definedName>
    <definedName name="_xlnm.Print_Area" localSheetId="8">'7-Recepcionista'!$A$1:$F$142</definedName>
    <definedName name="_xlnm.Print_Area" localSheetId="9">'8-Encarregado Geral'!$A$1:$F$142</definedName>
    <definedName name="_xlnm.Print_Area" localSheetId="11">'Memória de Cálculo e Fundament'!$A$1:$E$262</definedName>
    <definedName name="_xlnm.Print_Area" localSheetId="0">PROPOSTA!$A$1:$I$66</definedName>
    <definedName name="_xlnm.Print_Area" localSheetId="1">'Quadro Resumido'!$A$1:$N$40</definedName>
    <definedName name="_xlnm.Print_Area" localSheetId="12">Uniformes!$A$1:$K$21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1" i="41" l="1"/>
  <c r="E120" i="40"/>
  <c r="E123" i="21" l="1"/>
  <c r="E122" i="21" s="1"/>
  <c r="E196" i="45" l="1"/>
  <c r="E168" i="45"/>
  <c r="E181" i="45"/>
  <c r="D157" i="45"/>
  <c r="D158" i="45" s="1"/>
  <c r="D151" i="45"/>
  <c r="E82" i="21" l="1"/>
  <c r="E82" i="42"/>
  <c r="H13" i="43" l="1"/>
  <c r="N16" i="43"/>
  <c r="H17" i="43"/>
  <c r="B56" i="44" l="1"/>
  <c r="B57" i="44" s="1"/>
  <c r="B60" i="44" s="1"/>
  <c r="B61" i="44" s="1"/>
  <c r="B62" i="44" s="1"/>
  <c r="B43" i="44"/>
  <c r="B44" i="44" s="1"/>
  <c r="B47" i="44" s="1"/>
  <c r="B48" i="44" s="1"/>
  <c r="B49" i="44" s="1"/>
  <c r="B30" i="44"/>
  <c r="B31" i="44" s="1"/>
  <c r="B34" i="44" s="1"/>
  <c r="B35" i="44" s="1"/>
  <c r="B36" i="44" s="1"/>
  <c r="B17" i="44"/>
  <c r="B18" i="44" s="1"/>
  <c r="B21" i="44" s="1"/>
  <c r="B22" i="44" s="1"/>
  <c r="B23" i="44" s="1"/>
  <c r="B4" i="44"/>
  <c r="B5" i="44" s="1"/>
  <c r="B8" i="44" s="1"/>
  <c r="B9" i="44" s="1"/>
  <c r="B10" i="44" s="1"/>
  <c r="N22" i="34" l="1"/>
  <c r="N21" i="34"/>
  <c r="N20" i="34"/>
  <c r="N19" i="34"/>
  <c r="N18" i="34"/>
  <c r="E41" i="40" l="1"/>
  <c r="E42" i="40"/>
  <c r="E42" i="39"/>
  <c r="E42" i="38"/>
  <c r="E42" i="37"/>
  <c r="E42" i="36"/>
  <c r="E30" i="38"/>
  <c r="E30" i="40" s="1"/>
  <c r="E41" i="39" l="1"/>
  <c r="E41" i="37"/>
  <c r="E41" i="36"/>
  <c r="E41" i="38"/>
  <c r="E93" i="42"/>
  <c r="E94" i="42"/>
  <c r="E95" i="42"/>
  <c r="E96" i="42"/>
  <c r="E97" i="42"/>
  <c r="E92" i="42"/>
  <c r="G18" i="43" l="1"/>
  <c r="I18" i="43" s="1"/>
  <c r="J18" i="43" s="1"/>
  <c r="G17" i="43"/>
  <c r="I17" i="43" s="1"/>
  <c r="J17" i="43" s="1"/>
  <c r="G16" i="43"/>
  <c r="I16" i="43" s="1"/>
  <c r="J16" i="43" s="1"/>
  <c r="G15" i="43"/>
  <c r="I15" i="43" s="1"/>
  <c r="J15" i="43" s="1"/>
  <c r="G14" i="43"/>
  <c r="I14" i="43" s="1"/>
  <c r="J14" i="43" s="1"/>
  <c r="G13" i="43"/>
  <c r="O8" i="43"/>
  <c r="M8" i="43"/>
  <c r="G8" i="43"/>
  <c r="I8" i="43" s="1"/>
  <c r="J8" i="43" s="1"/>
  <c r="G7" i="43"/>
  <c r="I7" i="43" s="1"/>
  <c r="J7" i="43" s="1"/>
  <c r="G6" i="43"/>
  <c r="I6" i="43" s="1"/>
  <c r="J6" i="43" s="1"/>
  <c r="G5" i="43"/>
  <c r="I5" i="43" s="1"/>
  <c r="J5" i="43" s="1"/>
  <c r="I4" i="43"/>
  <c r="G4" i="43"/>
  <c r="F19" i="42"/>
  <c r="F140" i="42"/>
  <c r="E123" i="42"/>
  <c r="E122" i="42" s="1"/>
  <c r="F115" i="42"/>
  <c r="F114" i="42"/>
  <c r="F103" i="42"/>
  <c r="F107" i="42" s="1"/>
  <c r="E98" i="42"/>
  <c r="E83" i="42"/>
  <c r="E81" i="42"/>
  <c r="E63" i="42"/>
  <c r="E62" i="42"/>
  <c r="E58" i="42"/>
  <c r="E43" i="42"/>
  <c r="G42" i="42"/>
  <c r="G92" i="42" s="1"/>
  <c r="F27" i="42"/>
  <c r="F140" i="41"/>
  <c r="F27" i="41"/>
  <c r="F19" i="41"/>
  <c r="E123" i="41"/>
  <c r="E122" i="41" s="1"/>
  <c r="F115" i="41"/>
  <c r="F114" i="41"/>
  <c r="F103" i="41"/>
  <c r="F107" i="41" s="1"/>
  <c r="E83" i="41"/>
  <c r="E81" i="41"/>
  <c r="H63" i="41"/>
  <c r="E63" i="41"/>
  <c r="E62" i="41"/>
  <c r="E58" i="41"/>
  <c r="E43" i="41"/>
  <c r="G42" i="41"/>
  <c r="G92" i="41" s="1"/>
  <c r="F31" i="41"/>
  <c r="F30" i="41"/>
  <c r="F34" i="41" s="1"/>
  <c r="F131" i="41" s="1"/>
  <c r="F19" i="39"/>
  <c r="F19" i="40"/>
  <c r="F140" i="40"/>
  <c r="F140" i="39"/>
  <c r="E63" i="40"/>
  <c r="E123" i="40"/>
  <c r="E122" i="40" s="1"/>
  <c r="F115" i="40"/>
  <c r="F114" i="40"/>
  <c r="F112" i="40"/>
  <c r="F103" i="40"/>
  <c r="F107" i="40" s="1"/>
  <c r="E97" i="40"/>
  <c r="E96" i="40"/>
  <c r="E95" i="40"/>
  <c r="E94" i="40"/>
  <c r="E93" i="40"/>
  <c r="E92" i="40"/>
  <c r="E83" i="40"/>
  <c r="E81" i="40"/>
  <c r="E62" i="40"/>
  <c r="E58" i="40"/>
  <c r="E43" i="40"/>
  <c r="G42" i="40"/>
  <c r="F27" i="40"/>
  <c r="H62" i="36"/>
  <c r="H63" i="37"/>
  <c r="E62" i="39"/>
  <c r="E63" i="38"/>
  <c r="E62" i="38"/>
  <c r="E63" i="37"/>
  <c r="E62" i="37"/>
  <c r="E63" i="36"/>
  <c r="E62" i="36"/>
  <c r="G62" i="36"/>
  <c r="E44" i="41" l="1"/>
  <c r="E45" i="41" s="1"/>
  <c r="E44" i="42"/>
  <c r="E45" i="42" s="1"/>
  <c r="E44" i="40"/>
  <c r="E45" i="40" s="1"/>
  <c r="I13" i="43"/>
  <c r="I19" i="43" s="1"/>
  <c r="E98" i="40"/>
  <c r="E98" i="41"/>
  <c r="F62" i="36"/>
  <c r="I9" i="43"/>
  <c r="J4" i="43"/>
  <c r="J9" i="43" s="1"/>
  <c r="F30" i="42"/>
  <c r="F31" i="42"/>
  <c r="H63" i="42"/>
  <c r="F93" i="41"/>
  <c r="F97" i="41"/>
  <c r="F83" i="41"/>
  <c r="F95" i="41"/>
  <c r="F42" i="41"/>
  <c r="F50" i="41"/>
  <c r="F54" i="41"/>
  <c r="F81" i="41"/>
  <c r="F85" i="41"/>
  <c r="F94" i="41"/>
  <c r="F44" i="41"/>
  <c r="F55" i="41"/>
  <c r="H40" i="41"/>
  <c r="F52" i="41"/>
  <c r="F56" i="41"/>
  <c r="F92" i="41"/>
  <c r="F96" i="41"/>
  <c r="F40" i="41"/>
  <c r="F51" i="41"/>
  <c r="F41" i="41"/>
  <c r="F53" i="41"/>
  <c r="F57" i="41"/>
  <c r="F30" i="40"/>
  <c r="H62" i="40"/>
  <c r="F31" i="40"/>
  <c r="F63" i="36"/>
  <c r="I62" i="36"/>
  <c r="F34" i="40" l="1"/>
  <c r="F95" i="40" s="1"/>
  <c r="F34" i="42"/>
  <c r="F96" i="42" s="1"/>
  <c r="I21" i="43"/>
  <c r="J21" i="43" s="1"/>
  <c r="F112" i="41" s="1"/>
  <c r="J13" i="43"/>
  <c r="J19" i="43" s="1"/>
  <c r="F131" i="42"/>
  <c r="F54" i="42"/>
  <c r="F50" i="42"/>
  <c r="F42" i="42"/>
  <c r="F92" i="42"/>
  <c r="F81" i="42"/>
  <c r="F51" i="42"/>
  <c r="F40" i="42"/>
  <c r="F57" i="42"/>
  <c r="F53" i="42"/>
  <c r="F41" i="42"/>
  <c r="F85" i="42"/>
  <c r="F56" i="42"/>
  <c r="F52" i="42"/>
  <c r="H40" i="42"/>
  <c r="F94" i="42"/>
  <c r="F55" i="42"/>
  <c r="F44" i="42"/>
  <c r="F83" i="42"/>
  <c r="F93" i="42"/>
  <c r="F97" i="42"/>
  <c r="F95" i="42"/>
  <c r="F58" i="41"/>
  <c r="F75" i="41" s="1"/>
  <c r="F98" i="41"/>
  <c r="F106" i="41" s="1"/>
  <c r="F108" i="41" s="1"/>
  <c r="F43" i="41"/>
  <c r="F46" i="41" s="1"/>
  <c r="F74" i="41" s="1"/>
  <c r="F131" i="40"/>
  <c r="F54" i="40"/>
  <c r="F50" i="40"/>
  <c r="F42" i="40"/>
  <c r="F57" i="40"/>
  <c r="F53" i="40"/>
  <c r="F41" i="40"/>
  <c r="F56" i="40"/>
  <c r="F52" i="40"/>
  <c r="F94" i="40"/>
  <c r="F92" i="40"/>
  <c r="F55" i="40"/>
  <c r="F51" i="40"/>
  <c r="F44" i="40"/>
  <c r="H40" i="40"/>
  <c r="F96" i="40"/>
  <c r="F85" i="40"/>
  <c r="F81" i="40"/>
  <c r="F40" i="40"/>
  <c r="F93" i="40"/>
  <c r="F97" i="40"/>
  <c r="F83" i="40"/>
  <c r="F112" i="42" l="1"/>
  <c r="F43" i="42"/>
  <c r="F46" i="42" s="1"/>
  <c r="F74" i="42" s="1"/>
  <c r="F58" i="42"/>
  <c r="F75" i="42" s="1"/>
  <c r="F98" i="42"/>
  <c r="F106" i="42" s="1"/>
  <c r="F108" i="42" s="1"/>
  <c r="F134" i="41"/>
  <c r="F43" i="40"/>
  <c r="F46" i="40" s="1"/>
  <c r="F74" i="40" s="1"/>
  <c r="F98" i="40"/>
  <c r="F106" i="40" s="1"/>
  <c r="F108" i="40" s="1"/>
  <c r="F58" i="40"/>
  <c r="F75" i="40" s="1"/>
  <c r="F134" i="42" l="1"/>
  <c r="F134" i="40"/>
  <c r="H62" i="21" l="1"/>
  <c r="F27" i="39"/>
  <c r="H62" i="39" s="1"/>
  <c r="E123" i="39"/>
  <c r="E122" i="39" s="1"/>
  <c r="F115" i="39"/>
  <c r="F114" i="39"/>
  <c r="F112" i="39"/>
  <c r="F103" i="39"/>
  <c r="F107" i="39" s="1"/>
  <c r="E97" i="39"/>
  <c r="E96" i="39"/>
  <c r="E95" i="39"/>
  <c r="E94" i="39"/>
  <c r="E93" i="39"/>
  <c r="E92" i="39"/>
  <c r="E83" i="39"/>
  <c r="E81" i="39"/>
  <c r="E58" i="39"/>
  <c r="E43" i="39"/>
  <c r="G42" i="39"/>
  <c r="F31" i="39"/>
  <c r="F30" i="39"/>
  <c r="F140" i="38"/>
  <c r="F27" i="38"/>
  <c r="H63" i="38" s="1"/>
  <c r="F19" i="38"/>
  <c r="E123" i="38"/>
  <c r="E122" i="38" s="1"/>
  <c r="H115" i="38"/>
  <c r="F115" i="38"/>
  <c r="F114" i="38"/>
  <c r="F112" i="38"/>
  <c r="F103" i="38"/>
  <c r="F107" i="38" s="1"/>
  <c r="E97" i="38"/>
  <c r="E96" i="38"/>
  <c r="E95" i="38"/>
  <c r="E94" i="38"/>
  <c r="E93" i="38"/>
  <c r="E92" i="38"/>
  <c r="E83" i="38"/>
  <c r="E81" i="38"/>
  <c r="E58" i="38"/>
  <c r="E43" i="38"/>
  <c r="E44" i="38" s="1"/>
  <c r="E45" i="38" s="1"/>
  <c r="G42" i="38"/>
  <c r="F31" i="38"/>
  <c r="F13" i="38"/>
  <c r="F140" i="37"/>
  <c r="F115" i="37"/>
  <c r="F114" i="37"/>
  <c r="F112" i="37"/>
  <c r="F114" i="36"/>
  <c r="F115" i="36"/>
  <c r="F112" i="36"/>
  <c r="F19" i="37"/>
  <c r="F13" i="36"/>
  <c r="F13" i="39" s="1"/>
  <c r="E123" i="37"/>
  <c r="E122" i="37" s="1"/>
  <c r="F103" i="37"/>
  <c r="F107" i="37" s="1"/>
  <c r="E97" i="37"/>
  <c r="E96" i="37"/>
  <c r="E95" i="37"/>
  <c r="E94" i="37"/>
  <c r="E93" i="37"/>
  <c r="E92" i="37"/>
  <c r="E83" i="37"/>
  <c r="E81" i="37"/>
  <c r="E58" i="37"/>
  <c r="E43" i="37"/>
  <c r="G42" i="37"/>
  <c r="F31" i="37"/>
  <c r="F30" i="37"/>
  <c r="F140" i="36"/>
  <c r="G62" i="21"/>
  <c r="I62" i="21" s="1"/>
  <c r="E123" i="36"/>
  <c r="E122" i="36" s="1"/>
  <c r="E93" i="36"/>
  <c r="E94" i="36"/>
  <c r="E95" i="36"/>
  <c r="E96" i="36"/>
  <c r="E97" i="36"/>
  <c r="E92" i="36"/>
  <c r="E83" i="36"/>
  <c r="E81" i="36"/>
  <c r="F19" i="36"/>
  <c r="F30" i="36"/>
  <c r="H115" i="36"/>
  <c r="F103" i="36"/>
  <c r="F107" i="36" s="1"/>
  <c r="E58" i="36"/>
  <c r="E43" i="36"/>
  <c r="G42" i="36"/>
  <c r="F31" i="36"/>
  <c r="F19" i="21"/>
  <c r="F140" i="21"/>
  <c r="H115" i="21"/>
  <c r="G42" i="21"/>
  <c r="E44" i="36" l="1"/>
  <c r="E45" i="36" s="1"/>
  <c r="E44" i="39"/>
  <c r="E45" i="39" s="1"/>
  <c r="E44" i="37"/>
  <c r="E45" i="37" s="1"/>
  <c r="F30" i="38"/>
  <c r="F13" i="37"/>
  <c r="F13" i="40"/>
  <c r="F13" i="42"/>
  <c r="F13" i="41"/>
  <c r="F34" i="36"/>
  <c r="F92" i="36" s="1"/>
  <c r="E98" i="37"/>
  <c r="E98" i="39"/>
  <c r="D62" i="40"/>
  <c r="D62" i="42"/>
  <c r="F62" i="21"/>
  <c r="D62" i="41"/>
  <c r="D62" i="38"/>
  <c r="D62" i="39"/>
  <c r="D62" i="37"/>
  <c r="E126" i="39"/>
  <c r="F34" i="39"/>
  <c r="F131" i="39" s="1"/>
  <c r="F34" i="38"/>
  <c r="F95" i="38" s="1"/>
  <c r="E98" i="38"/>
  <c r="F34" i="37"/>
  <c r="F95" i="37" s="1"/>
  <c r="F96" i="37"/>
  <c r="F92" i="37"/>
  <c r="F85" i="37"/>
  <c r="F52" i="37"/>
  <c r="H40" i="37"/>
  <c r="F53" i="37"/>
  <c r="F55" i="37"/>
  <c r="F51" i="37"/>
  <c r="F40" i="37"/>
  <c r="F70" i="36"/>
  <c r="F76" i="36" s="1"/>
  <c r="F96" i="36"/>
  <c r="F54" i="36"/>
  <c r="F95" i="36"/>
  <c r="F93" i="36"/>
  <c r="F53" i="36"/>
  <c r="E98" i="36"/>
  <c r="G23" i="34"/>
  <c r="G13" i="34"/>
  <c r="K12" i="34"/>
  <c r="L12" i="34" s="1"/>
  <c r="K11" i="34"/>
  <c r="L11" i="34" s="1"/>
  <c r="K10" i="34"/>
  <c r="L10" i="34" s="1"/>
  <c r="L9" i="34"/>
  <c r="K9" i="34"/>
  <c r="K8" i="34"/>
  <c r="L8" i="34" s="1"/>
  <c r="K7" i="34"/>
  <c r="L7" i="34" s="1"/>
  <c r="K6" i="34"/>
  <c r="L6" i="34" s="1"/>
  <c r="K5" i="34"/>
  <c r="L5" i="34" s="1"/>
  <c r="F94" i="36" l="1"/>
  <c r="F56" i="36"/>
  <c r="F40" i="36"/>
  <c r="H40" i="36"/>
  <c r="F97" i="36"/>
  <c r="G32" i="34"/>
  <c r="F83" i="37"/>
  <c r="F83" i="36"/>
  <c r="F97" i="37"/>
  <c r="F57" i="37"/>
  <c r="F85" i="36"/>
  <c r="F50" i="37"/>
  <c r="F92" i="39"/>
  <c r="F96" i="39"/>
  <c r="F85" i="39"/>
  <c r="F50" i="39"/>
  <c r="F58" i="39" s="1"/>
  <c r="F75" i="39" s="1"/>
  <c r="F55" i="39"/>
  <c r="F53" i="39"/>
  <c r="F94" i="39"/>
  <c r="F52" i="39"/>
  <c r="F57" i="39"/>
  <c r="F40" i="39"/>
  <c r="F95" i="39"/>
  <c r="F81" i="39"/>
  <c r="F54" i="39"/>
  <c r="F97" i="39"/>
  <c r="F56" i="39"/>
  <c r="F83" i="39"/>
  <c r="F51" i="39"/>
  <c r="F93" i="38"/>
  <c r="F57" i="38"/>
  <c r="F55" i="38"/>
  <c r="F96" i="38"/>
  <c r="F50" i="38"/>
  <c r="H40" i="38"/>
  <c r="F41" i="38"/>
  <c r="F54" i="38"/>
  <c r="F52" i="38"/>
  <c r="F41" i="36"/>
  <c r="F43" i="36" s="1"/>
  <c r="F42" i="36"/>
  <c r="F55" i="36"/>
  <c r="F81" i="36"/>
  <c r="F97" i="38"/>
  <c r="F53" i="38"/>
  <c r="F44" i="38"/>
  <c r="F131" i="38"/>
  <c r="F94" i="38"/>
  <c r="F92" i="38"/>
  <c r="F42" i="38"/>
  <c r="F51" i="38"/>
  <c r="F85" i="38"/>
  <c r="F51" i="36"/>
  <c r="F57" i="36"/>
  <c r="F50" i="36"/>
  <c r="F44" i="36"/>
  <c r="F52" i="36"/>
  <c r="F131" i="36"/>
  <c r="E126" i="38"/>
  <c r="E126" i="37"/>
  <c r="E126" i="36"/>
  <c r="D63" i="39"/>
  <c r="F63" i="39" s="1"/>
  <c r="G62" i="39"/>
  <c r="I62" i="39" s="1"/>
  <c r="F62" i="39"/>
  <c r="G63" i="42"/>
  <c r="I63" i="42" s="1"/>
  <c r="D63" i="42"/>
  <c r="F63" i="42" s="1"/>
  <c r="F70" i="42" s="1"/>
  <c r="F76" i="42" s="1"/>
  <c r="F77" i="42" s="1"/>
  <c r="F132" i="42" s="1"/>
  <c r="F62" i="41"/>
  <c r="D63" i="41"/>
  <c r="F63" i="41" s="1"/>
  <c r="G63" i="41"/>
  <c r="I63" i="41" s="1"/>
  <c r="D63" i="37"/>
  <c r="F63" i="37" s="1"/>
  <c r="F70" i="37" s="1"/>
  <c r="F76" i="37" s="1"/>
  <c r="G63" i="37"/>
  <c r="I63" i="37" s="1"/>
  <c r="D63" i="38"/>
  <c r="F63" i="38" s="1"/>
  <c r="F70" i="38" s="1"/>
  <c r="F76" i="38" s="1"/>
  <c r="G63" i="38"/>
  <c r="I63" i="38" s="1"/>
  <c r="D63" i="40"/>
  <c r="F63" i="40" s="1"/>
  <c r="G62" i="40"/>
  <c r="I62" i="40" s="1"/>
  <c r="F62" i="40"/>
  <c r="E126" i="41"/>
  <c r="E126" i="42"/>
  <c r="E126" i="40"/>
  <c r="F93" i="39"/>
  <c r="F98" i="39" s="1"/>
  <c r="F106" i="39" s="1"/>
  <c r="F108" i="39" s="1"/>
  <c r="H40" i="39"/>
  <c r="F41" i="39"/>
  <c r="F42" i="39"/>
  <c r="F44" i="39"/>
  <c r="F81" i="38"/>
  <c r="F83" i="38"/>
  <c r="F40" i="38"/>
  <c r="F56" i="38"/>
  <c r="F54" i="37"/>
  <c r="F81" i="37"/>
  <c r="F131" i="37"/>
  <c r="F93" i="37"/>
  <c r="F42" i="37"/>
  <c r="F44" i="37"/>
  <c r="F41" i="37"/>
  <c r="F56" i="37"/>
  <c r="F94" i="37"/>
  <c r="F98" i="36"/>
  <c r="F106" i="36" s="1"/>
  <c r="F108" i="36" s="1"/>
  <c r="F58" i="36" l="1"/>
  <c r="F75" i="36" s="1"/>
  <c r="F43" i="39"/>
  <c r="F58" i="37"/>
  <c r="F75" i="37" s="1"/>
  <c r="F58" i="38"/>
  <c r="F75" i="38" s="1"/>
  <c r="F46" i="39"/>
  <c r="F74" i="39" s="1"/>
  <c r="F43" i="38"/>
  <c r="F46" i="38" s="1"/>
  <c r="F74" i="38" s="1"/>
  <c r="F77" i="38" s="1"/>
  <c r="F132" i="38" s="1"/>
  <c r="F98" i="38"/>
  <c r="F106" i="38" s="1"/>
  <c r="F108" i="38" s="1"/>
  <c r="F134" i="38" s="1"/>
  <c r="F46" i="36"/>
  <c r="F74" i="36" s="1"/>
  <c r="F77" i="36" s="1"/>
  <c r="F132" i="36" s="1"/>
  <c r="F70" i="39"/>
  <c r="F76" i="39" s="1"/>
  <c r="F70" i="41"/>
  <c r="F76" i="41" s="1"/>
  <c r="F77" i="41" s="1"/>
  <c r="F132" i="41" s="1"/>
  <c r="F70" i="40"/>
  <c r="F76" i="40" s="1"/>
  <c r="F77" i="40" s="1"/>
  <c r="F134" i="39"/>
  <c r="F98" i="37"/>
  <c r="F106" i="37" s="1"/>
  <c r="F108" i="37" s="1"/>
  <c r="F134" i="37" s="1"/>
  <c r="F43" i="37"/>
  <c r="F46" i="37" s="1"/>
  <c r="F74" i="37" s="1"/>
  <c r="F134" i="36"/>
  <c r="F77" i="37" l="1"/>
  <c r="F132" i="37" s="1"/>
  <c r="F77" i="39"/>
  <c r="F132" i="39" s="1"/>
  <c r="F132" i="40"/>
  <c r="E43" i="21" l="1"/>
  <c r="E82" i="40" l="1"/>
  <c r="E82" i="41"/>
  <c r="E82" i="39"/>
  <c r="E82" i="38"/>
  <c r="E82" i="37"/>
  <c r="E82" i="36"/>
  <c r="H82" i="36" l="1"/>
  <c r="F82" i="36"/>
  <c r="F82" i="41"/>
  <c r="H82" i="41"/>
  <c r="F82" i="37"/>
  <c r="H82" i="37"/>
  <c r="H82" i="40"/>
  <c r="F82" i="40"/>
  <c r="F82" i="38"/>
  <c r="H82" i="38"/>
  <c r="F82" i="42"/>
  <c r="H82" i="42"/>
  <c r="H82" i="39"/>
  <c r="F82" i="39"/>
  <c r="F63" i="21" l="1"/>
  <c r="F70" i="21" s="1"/>
  <c r="E126" i="21" l="1"/>
  <c r="F103" i="21"/>
  <c r="F107" i="21" s="1"/>
  <c r="E98" i="21"/>
  <c r="E58" i="21"/>
  <c r="E44" i="21" s="1"/>
  <c r="E84" i="21" l="1"/>
  <c r="E45" i="21"/>
  <c r="F31" i="21"/>
  <c r="E86" i="21" l="1"/>
  <c r="E84" i="42"/>
  <c r="E84" i="41"/>
  <c r="E84" i="40"/>
  <c r="E84" i="39"/>
  <c r="E84" i="37"/>
  <c r="E84" i="36"/>
  <c r="E84" i="38"/>
  <c r="F34" i="21"/>
  <c r="F85" i="21" l="1"/>
  <c r="F81" i="21"/>
  <c r="F44" i="21"/>
  <c r="H40" i="21"/>
  <c r="F84" i="41"/>
  <c r="F86" i="41" s="1"/>
  <c r="F133" i="41" s="1"/>
  <c r="E86" i="41"/>
  <c r="F84" i="42"/>
  <c r="F86" i="42" s="1"/>
  <c r="F133" i="42" s="1"/>
  <c r="E86" i="42"/>
  <c r="F84" i="38"/>
  <c r="F86" i="38" s="1"/>
  <c r="F133" i="38" s="1"/>
  <c r="E86" i="38"/>
  <c r="F84" i="40"/>
  <c r="F86" i="40" s="1"/>
  <c r="F133" i="40" s="1"/>
  <c r="E86" i="40"/>
  <c r="F84" i="36"/>
  <c r="F86" i="36" s="1"/>
  <c r="F133" i="36" s="1"/>
  <c r="E86" i="36"/>
  <c r="F84" i="37"/>
  <c r="F86" i="37" s="1"/>
  <c r="F133" i="37" s="1"/>
  <c r="E86" i="37"/>
  <c r="F84" i="39"/>
  <c r="F86" i="39" s="1"/>
  <c r="F133" i="39" s="1"/>
  <c r="E86" i="39"/>
  <c r="H82" i="21"/>
  <c r="F95" i="21"/>
  <c r="F97" i="21"/>
  <c r="F96" i="21"/>
  <c r="F92" i="21"/>
  <c r="F93" i="21"/>
  <c r="F94" i="21"/>
  <c r="F40" i="21"/>
  <c r="F42" i="21"/>
  <c r="F41" i="21"/>
  <c r="F76" i="21"/>
  <c r="F82" i="21"/>
  <c r="F83" i="21"/>
  <c r="F84" i="21"/>
  <c r="F131" i="21"/>
  <c r="F51" i="21"/>
  <c r="F55" i="21"/>
  <c r="F54" i="21"/>
  <c r="F52" i="21"/>
  <c r="F56" i="21"/>
  <c r="F53" i="21"/>
  <c r="F57" i="21"/>
  <c r="F50" i="21"/>
  <c r="F43" i="21" l="1"/>
  <c r="F46" i="21" s="1"/>
  <c r="F58" i="21"/>
  <c r="F75" i="21" s="1"/>
  <c r="F98" i="21"/>
  <c r="F86" i="21"/>
  <c r="F74" i="21" l="1"/>
  <c r="F77" i="21" s="1"/>
  <c r="F132" i="21" s="1"/>
  <c r="F133" i="21"/>
  <c r="F106" i="21"/>
  <c r="F108" i="21" s="1"/>
  <c r="F134" i="21" l="1"/>
  <c r="F113" i="36" l="1"/>
  <c r="F116" i="36" s="1"/>
  <c r="F135" i="36" s="1"/>
  <c r="F136" i="36" s="1"/>
  <c r="F113" i="42"/>
  <c r="F116" i="42" s="1"/>
  <c r="F113" i="38"/>
  <c r="F116" i="38" s="1"/>
  <c r="F135" i="38" s="1"/>
  <c r="F136" i="38" s="1"/>
  <c r="F113" i="41"/>
  <c r="F116" i="41" s="1"/>
  <c r="F113" i="37"/>
  <c r="F116" i="37" s="1"/>
  <c r="F113" i="39"/>
  <c r="F116" i="39" s="1"/>
  <c r="F113" i="40"/>
  <c r="F116" i="40" s="1"/>
  <c r="F116" i="21"/>
  <c r="F135" i="21" s="1"/>
  <c r="F136" i="21" s="1"/>
  <c r="F135" i="42" l="1"/>
  <c r="F136" i="42" s="1"/>
  <c r="F135" i="37"/>
  <c r="F136" i="37" s="1"/>
  <c r="F120" i="37" s="1"/>
  <c r="F120" i="21"/>
  <c r="F120" i="38"/>
  <c r="F120" i="36"/>
  <c r="F135" i="40"/>
  <c r="F136" i="40" s="1"/>
  <c r="F135" i="39"/>
  <c r="F136" i="39" s="1"/>
  <c r="F135" i="41"/>
  <c r="F136" i="41" s="1"/>
  <c r="F120" i="42" l="1"/>
  <c r="F120" i="40"/>
  <c r="F121" i="21"/>
  <c r="F122" i="21" s="1"/>
  <c r="F121" i="37"/>
  <c r="F120" i="41"/>
  <c r="F120" i="39"/>
  <c r="F121" i="36"/>
  <c r="F121" i="38"/>
  <c r="F122" i="38" s="1"/>
  <c r="F121" i="42" l="1"/>
  <c r="F122" i="37"/>
  <c r="F126" i="37" s="1"/>
  <c r="F137" i="37" s="1"/>
  <c r="F138" i="37" s="1"/>
  <c r="H138" i="37" s="1"/>
  <c r="F126" i="38"/>
  <c r="F137" i="38" s="1"/>
  <c r="F138" i="38" s="1"/>
  <c r="H138" i="38" s="1"/>
  <c r="F122" i="36"/>
  <c r="F126" i="36" s="1"/>
  <c r="F137" i="36" s="1"/>
  <c r="F138" i="36" s="1"/>
  <c r="H138" i="36" s="1"/>
  <c r="F121" i="39"/>
  <c r="F121" i="41"/>
  <c r="F126" i="21"/>
  <c r="F137" i="21" s="1"/>
  <c r="F138" i="21" s="1"/>
  <c r="H138" i="21" s="1"/>
  <c r="F121" i="40"/>
  <c r="F122" i="42" l="1"/>
  <c r="F126" i="42" s="1"/>
  <c r="F137" i="42" s="1"/>
  <c r="F138" i="42" s="1"/>
  <c r="F125" i="36"/>
  <c r="F124" i="36"/>
  <c r="F142" i="36"/>
  <c r="F6" i="34" s="1"/>
  <c r="H6" i="34" s="1"/>
  <c r="F123" i="36"/>
  <c r="F122" i="41"/>
  <c r="F126" i="41" s="1"/>
  <c r="F137" i="41" s="1"/>
  <c r="F138" i="41" s="1"/>
  <c r="H138" i="41" s="1"/>
  <c r="F125" i="38"/>
  <c r="F142" i="38"/>
  <c r="F123" i="38"/>
  <c r="F8" i="34"/>
  <c r="H8" i="34" s="1"/>
  <c r="F124" i="38"/>
  <c r="F122" i="40"/>
  <c r="F126" i="40" s="1"/>
  <c r="F137" i="40" s="1"/>
  <c r="F138" i="40" s="1"/>
  <c r="H138" i="40" s="1"/>
  <c r="F124" i="21"/>
  <c r="F142" i="21"/>
  <c r="F123" i="21"/>
  <c r="F125" i="21"/>
  <c r="F5" i="34"/>
  <c r="F122" i="39"/>
  <c r="F126" i="39" s="1"/>
  <c r="F137" i="39" s="1"/>
  <c r="F138" i="39" s="1"/>
  <c r="H138" i="39" s="1"/>
  <c r="F124" i="37"/>
  <c r="F123" i="37"/>
  <c r="F142" i="37"/>
  <c r="F7" i="34"/>
  <c r="F125" i="37"/>
  <c r="F124" i="42" l="1"/>
  <c r="H138" i="42"/>
  <c r="F123" i="42"/>
  <c r="F12" i="34"/>
  <c r="H12" i="34" s="1"/>
  <c r="J12" i="34" s="1"/>
  <c r="F142" i="42"/>
  <c r="F125" i="42"/>
  <c r="F125" i="40"/>
  <c r="F124" i="40"/>
  <c r="F10" i="34"/>
  <c r="H10" i="34" s="1"/>
  <c r="F142" i="40"/>
  <c r="F123" i="40"/>
  <c r="J6" i="34"/>
  <c r="I6" i="34"/>
  <c r="H7" i="34"/>
  <c r="F19" i="34"/>
  <c r="H19" i="34" s="1"/>
  <c r="F123" i="39"/>
  <c r="F124" i="39"/>
  <c r="F142" i="39"/>
  <c r="F125" i="39"/>
  <c r="F9" i="34"/>
  <c r="H5" i="34"/>
  <c r="F18" i="34"/>
  <c r="H18" i="34" s="1"/>
  <c r="F123" i="41"/>
  <c r="F125" i="41"/>
  <c r="F142" i="41"/>
  <c r="F124" i="41"/>
  <c r="F11" i="34"/>
  <c r="J8" i="34"/>
  <c r="I8" i="34"/>
  <c r="I12" i="34" l="1"/>
  <c r="F22" i="34"/>
  <c r="H22" i="34" s="1"/>
  <c r="I22" i="34" s="1"/>
  <c r="H9" i="34"/>
  <c r="F20" i="34"/>
  <c r="H20" i="34" s="1"/>
  <c r="I18" i="34"/>
  <c r="J18" i="34"/>
  <c r="J7" i="34"/>
  <c r="I7" i="34"/>
  <c r="F21" i="34"/>
  <c r="H21" i="34" s="1"/>
  <c r="H11" i="34"/>
  <c r="J5" i="34"/>
  <c r="I5" i="34"/>
  <c r="J19" i="34"/>
  <c r="I19" i="34"/>
  <c r="I10" i="34"/>
  <c r="J10" i="34"/>
  <c r="J22" i="34" l="1"/>
  <c r="H13" i="34"/>
  <c r="H23" i="34"/>
  <c r="J20" i="34"/>
  <c r="I20" i="34"/>
  <c r="J9" i="34"/>
  <c r="I9" i="34"/>
  <c r="J21" i="34"/>
  <c r="I21" i="34"/>
  <c r="I11" i="34"/>
  <c r="J11" i="34"/>
  <c r="J13" i="34" l="1"/>
  <c r="J23" i="34"/>
  <c r="H26" i="34"/>
  <c r="I13" i="34"/>
  <c r="I23" i="34"/>
  <c r="I26" i="34" l="1"/>
  <c r="H25" i="33" s="1"/>
  <c r="H27" i="33" s="1"/>
  <c r="J26" i="34"/>
  <c r="J29" i="34" l="1"/>
  <c r="N15" i="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Itamar Rodrigues Silva Filho</author>
  </authors>
  <commentList>
    <comment ref="B90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Itamar Rodrigues Silva Filho:</t>
        </r>
        <r>
          <rPr>
            <sz val="9"/>
            <color indexed="81"/>
            <rFont val="Segoe UI"/>
            <family val="2"/>
          </rPr>
          <t xml:space="preserve">
Na IN5 de 2017 os títulos de 4,1 tem nome diferente, como férias se utiliza Substituto de férias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Itamar Rodrigues Silva Filho</author>
  </authors>
  <commentList>
    <comment ref="B90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Itamar Rodrigues Silva Filho:</t>
        </r>
        <r>
          <rPr>
            <sz val="9"/>
            <color indexed="81"/>
            <rFont val="Segoe UI"/>
            <family val="2"/>
          </rPr>
          <t xml:space="preserve">
Na IN5 de 2017 os títulos de 4,1 tem nome diferente, como férias se utiliza Substituto de férias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Itamar Rodrigues Silva Filho</author>
  </authors>
  <commentList>
    <comment ref="B90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Itamar Rodrigues Silva Filho:</t>
        </r>
        <r>
          <rPr>
            <sz val="9"/>
            <color indexed="81"/>
            <rFont val="Segoe UI"/>
            <family val="2"/>
          </rPr>
          <t xml:space="preserve">
Na IN5 de 2017 os títulos de 4,1 tem nome diferente, como férias se utiliza Substituto de férias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Itamar Rodrigues Silva Filho</author>
  </authors>
  <commentList>
    <comment ref="B90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>Itamar Rodrigues Silva Filho:</t>
        </r>
        <r>
          <rPr>
            <sz val="9"/>
            <color indexed="81"/>
            <rFont val="Segoe UI"/>
            <family val="2"/>
          </rPr>
          <t xml:space="preserve">
Na IN5 de 2017 os títulos de 4,1 tem nome diferente, como férias se utiliza Substituto de férias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Itamar Rodrigues Silva Filho</author>
  </authors>
  <commentList>
    <comment ref="B90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Itamar Rodrigues Silva Filho:</t>
        </r>
        <r>
          <rPr>
            <sz val="9"/>
            <color indexed="81"/>
            <rFont val="Segoe UI"/>
            <family val="2"/>
          </rPr>
          <t xml:space="preserve">
Na IN5 de 2017 os títulos de 4,1 tem nome diferente, como férias se utiliza Substituto de férias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Itamar Rodrigues Silva Filho</author>
  </authors>
  <commentList>
    <comment ref="B90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Itamar Rodrigues Silva Filho:</t>
        </r>
        <r>
          <rPr>
            <sz val="9"/>
            <color indexed="81"/>
            <rFont val="Segoe UI"/>
            <family val="2"/>
          </rPr>
          <t xml:space="preserve">
Na IN5 de 2017 os títulos de 4,1 tem nome diferente, como férias se utiliza Substituto de férias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Itamar Rodrigues Silva Filho</author>
  </authors>
  <commentList>
    <comment ref="B90" authorId="0" shapeId="0" xr:uid="{00000000-0006-0000-0800-000001000000}">
      <text>
        <r>
          <rPr>
            <b/>
            <sz val="9"/>
            <color indexed="81"/>
            <rFont val="Segoe UI"/>
            <family val="2"/>
          </rPr>
          <t>Itamar Rodrigues Silva Filho:</t>
        </r>
        <r>
          <rPr>
            <sz val="9"/>
            <color indexed="81"/>
            <rFont val="Segoe UI"/>
            <family val="2"/>
          </rPr>
          <t xml:space="preserve">
Na IN5 de 2017 os títulos de 4,1 tem nome diferente, como férias se utiliza Substituto de férias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Itamar Rodrigues Silva Filho</author>
  </authors>
  <commentList>
    <comment ref="B90" authorId="0" shapeId="0" xr:uid="{00000000-0006-0000-0900-000001000000}">
      <text>
        <r>
          <rPr>
            <b/>
            <sz val="9"/>
            <color indexed="81"/>
            <rFont val="Segoe UI"/>
            <family val="2"/>
          </rPr>
          <t>Itamar Rodrigues Silva Filho:</t>
        </r>
        <r>
          <rPr>
            <sz val="9"/>
            <color indexed="81"/>
            <rFont val="Segoe UI"/>
            <family val="2"/>
          </rPr>
          <t xml:space="preserve">
Na IN5 de 2017 os títulos de 4,1 tem nome diferente, como férias se utiliza Substituto de férias</t>
        </r>
      </text>
    </comment>
  </commentList>
</comments>
</file>

<file path=xl/sharedStrings.xml><?xml version="1.0" encoding="utf-8"?>
<sst xmlns="http://schemas.openxmlformats.org/spreadsheetml/2006/main" count="2226" uniqueCount="442">
  <si>
    <t>%</t>
  </si>
  <si>
    <t>A</t>
  </si>
  <si>
    <t>B</t>
  </si>
  <si>
    <t>C</t>
  </si>
  <si>
    <t>D</t>
  </si>
  <si>
    <t>E</t>
  </si>
  <si>
    <t>F</t>
  </si>
  <si>
    <t>G</t>
  </si>
  <si>
    <t>INCRA</t>
  </si>
  <si>
    <t>FGTS</t>
  </si>
  <si>
    <t>Aviso Prévio Indenizado</t>
  </si>
  <si>
    <t>Discriminação dos Serviços (dados referentes à contratação)</t>
  </si>
  <si>
    <t>Salário Normativo da Categoria Profissional</t>
  </si>
  <si>
    <t>Adicional de Periculosidade</t>
  </si>
  <si>
    <t>Benefícios Mensais e Diários</t>
  </si>
  <si>
    <t>Insumos Diversos</t>
  </si>
  <si>
    <t>Uniformes</t>
  </si>
  <si>
    <t>4.1</t>
  </si>
  <si>
    <t>4.2</t>
  </si>
  <si>
    <t>Provisão para Rescisão</t>
  </si>
  <si>
    <t>Aviso Prévio Trabalhado</t>
  </si>
  <si>
    <t>Custos Indiretos, Tributos e Lucro</t>
  </si>
  <si>
    <t>Custos Indiretos</t>
  </si>
  <si>
    <t>Módulo 1 - Composição da Remuneração</t>
  </si>
  <si>
    <t>Materiais</t>
  </si>
  <si>
    <t xml:space="preserve">A </t>
  </si>
  <si>
    <t xml:space="preserve">Data de apresentação da proposta (dia/mês/ano) </t>
  </si>
  <si>
    <t xml:space="preserve">B </t>
  </si>
  <si>
    <t xml:space="preserve">Município/UF </t>
  </si>
  <si>
    <t>Brasília/DF</t>
  </si>
  <si>
    <t xml:space="preserve">C </t>
  </si>
  <si>
    <t xml:space="preserve">Ano Acordo, Convenção ou Sentença Normativa em Dissídio Coletivo, Nº do registro no MTE </t>
  </si>
  <si>
    <t xml:space="preserve">Nº de meses de execução contratual </t>
  </si>
  <si>
    <t xml:space="preserve">Dados complementares para composição dos custos referente à mão-de-obra </t>
  </si>
  <si>
    <t>Tipo de serviço (mesmo serviço com características distintas)</t>
  </si>
  <si>
    <t xml:space="preserve">Categoria profissional (vinculada à execução contratual) </t>
  </si>
  <si>
    <t xml:space="preserve">Data base da categoria (dia/mês/ano) </t>
  </si>
  <si>
    <t xml:space="preserve">Composição da remuneração </t>
  </si>
  <si>
    <t xml:space="preserve">Valor (R$) </t>
  </si>
  <si>
    <t xml:space="preserve">Salário Base </t>
  </si>
  <si>
    <t xml:space="preserve">D </t>
  </si>
  <si>
    <t xml:space="preserve">E </t>
  </si>
  <si>
    <t>Adicional de Hora Noturna reduzida</t>
  </si>
  <si>
    <t xml:space="preserve">G </t>
  </si>
  <si>
    <t xml:space="preserve">Intervalo Intrajornada </t>
  </si>
  <si>
    <t xml:space="preserve">H </t>
  </si>
  <si>
    <t>Descanso Semanal Remunerado</t>
  </si>
  <si>
    <t>Módulo 2 - Encargos e Benefícios Anuais, Mensais e Diários</t>
  </si>
  <si>
    <t>Submódulo 2.1 - 13º (décimo terceiro) Salário, Férias e Adicional de Férias</t>
  </si>
  <si>
    <t>2.1</t>
  </si>
  <si>
    <t>13º (décimo terceiro) Salário, Férias e Adicional de Férias</t>
  </si>
  <si>
    <t xml:space="preserve">% </t>
  </si>
  <si>
    <t xml:space="preserve">13 º Salário </t>
  </si>
  <si>
    <t>Submódulo 2.2 - Encargos Previdenciários (GPS), Fundo de Garantia por Tempo de Serviço (FGTS) e outras contribuições.</t>
  </si>
  <si>
    <t>2.2</t>
  </si>
  <si>
    <t>GPS, FGTS e outras contribuições</t>
  </si>
  <si>
    <t xml:space="preserve">INSS </t>
  </si>
  <si>
    <t xml:space="preserve">Salário Educação </t>
  </si>
  <si>
    <t>SAT</t>
  </si>
  <si>
    <t>SESC ou SESI</t>
  </si>
  <si>
    <t>SENAI - SENAC</t>
  </si>
  <si>
    <t xml:space="preserve">F </t>
  </si>
  <si>
    <t xml:space="preserve">SEBRAE </t>
  </si>
  <si>
    <t>Submódulo 2.3 - Benefícios Mensais e Diários.</t>
  </si>
  <si>
    <t>2.3</t>
  </si>
  <si>
    <t xml:space="preserve">Transporte </t>
  </si>
  <si>
    <t xml:space="preserve">Fundo Social Odontológico </t>
  </si>
  <si>
    <t>Plano de Saúde</t>
  </si>
  <si>
    <t>Seguro de vida, invalidez e funeral</t>
  </si>
  <si>
    <t>Auxílio creche</t>
  </si>
  <si>
    <t>Contribuição Negocial</t>
  </si>
  <si>
    <t>Processamento em folha</t>
  </si>
  <si>
    <t xml:space="preserve">Total de Benefícios mensais e diários </t>
  </si>
  <si>
    <t>Quadro-Resumo do Módulo 2 - Encargos e Benefícios anuais, mensais e diários</t>
  </si>
  <si>
    <t>Encargos e Benefícios Anuais, Mensais e Diários</t>
  </si>
  <si>
    <t>Valor (R$)</t>
  </si>
  <si>
    <t>Módulo 3 - Provisão para Rescisão</t>
  </si>
  <si>
    <t>Incidência do FGTS sobre o Aviso Prévio Indenizado</t>
  </si>
  <si>
    <t>Multa do FGTS e contribuição social sobre o Aviso Prévio Trabalhado</t>
  </si>
  <si>
    <t>Módulo 4 - Custo de Reposição do Profissional Ausente</t>
  </si>
  <si>
    <t>Submódulo 4.1 - Ausências Legais</t>
  </si>
  <si>
    <t>Substituto nas Ausências Legais</t>
  </si>
  <si>
    <t>Substituto na cobertura de Ausências Legais</t>
  </si>
  <si>
    <t>Substituto na cobertura de Licença-Paternidade</t>
  </si>
  <si>
    <t>Substituto na cobertura de Ausência por acidente de trabalho</t>
  </si>
  <si>
    <t>Submódulo 4.2 - Substituto na Intrajornada</t>
  </si>
  <si>
    <t>Substituto na Intrajornada</t>
  </si>
  <si>
    <t>Quadro-Resumo do Módulo 4 - Custo de Reposição do Profissional Ausente</t>
  </si>
  <si>
    <t>Custo de Reposição do Profissional Ausente</t>
  </si>
  <si>
    <t>Módulo 5 - Insumos Diversos</t>
  </si>
  <si>
    <t>Módulo 6 - Custos Indiretos, Tributos e Lucro</t>
  </si>
  <si>
    <t>Lucro</t>
  </si>
  <si>
    <t>Tributos</t>
  </si>
  <si>
    <t>C.1. Tributos Federais (PIS, COFINS)</t>
  </si>
  <si>
    <t>C.2. Tributos Estaduais (ISS)</t>
  </si>
  <si>
    <t>C.3. Tributos Municipais (especificar)</t>
  </si>
  <si>
    <t>2. QUADRO-RESUMO DO CUSTO POR EMPREGADO</t>
  </si>
  <si>
    <t>Mão de obra vinculada à execução contratual (valor por empregado)</t>
  </si>
  <si>
    <t>Subtotal (A + B +C+ D+E)</t>
  </si>
  <si>
    <t>Módulo 6 – Custos Indiretos, Tributos e Lucro</t>
  </si>
  <si>
    <t>Substituto na cobertura de Outras ausências</t>
  </si>
  <si>
    <t>Art. 15, Lei nº 8.036/90 e Art. 7º, III, CF.</t>
  </si>
  <si>
    <t>Art. 1°, I, 2 c/c art. 3°, ambos do Decreto-Lei 1.146, de 31 de dezembro de 1970.</t>
  </si>
  <si>
    <t>Classificação Brasileira de Ocupações (CBO):</t>
  </si>
  <si>
    <t>3515-05</t>
  </si>
  <si>
    <t>Equipamentos: Ponto Biométrico</t>
  </si>
  <si>
    <t>Incidência de GPS, FGTS e outras contribuições sobre o Aviso Prévio Trabalhado</t>
  </si>
  <si>
    <t>Substituto na cobertura de Férias</t>
  </si>
  <si>
    <t>Substituto na cobertura de Afastamento Maternidade</t>
  </si>
  <si>
    <t>Substituto na cobertura de Intervalo para repouso ou alimentação</t>
  </si>
  <si>
    <t>Art. 3º, Inciso I, Decreto 87.043, de 22 de março de 1982.</t>
  </si>
  <si>
    <t>Art. 30, Lei 8.036, de 11 de maio de 1990.</t>
  </si>
  <si>
    <t>Art. 1º, caput, Decreto-Lei 6.246, de 1944 (SENAI) e art. 4º, caput do Decreto-Lei 8.621, de 1946 (SENAC).</t>
  </si>
  <si>
    <t>Art. 8º, Lei 8.029, de 12 de abril de 1990.</t>
  </si>
  <si>
    <t xml:space="preserve">Subtotal </t>
  </si>
  <si>
    <t>Incidência dos encargos previstos no Submódulo 2.2 sobre 13º Salário, Férias e Adicional de Férias</t>
  </si>
  <si>
    <t>Item</t>
  </si>
  <si>
    <t>Especificação</t>
  </si>
  <si>
    <t>Valor Unitário</t>
  </si>
  <si>
    <t>Dias</t>
  </si>
  <si>
    <t>Valor/dia</t>
  </si>
  <si>
    <t>4110-10</t>
  </si>
  <si>
    <t>Par</t>
  </si>
  <si>
    <t>Auxílio- Refeição/Alimentação  (Vales, Cestas básicas, etc)</t>
  </si>
  <si>
    <t>Dias úteis</t>
  </si>
  <si>
    <t>Ao</t>
  </si>
  <si>
    <t>Local: www.comprasnet.gov.br</t>
  </si>
  <si>
    <t>PROPOSTA DE PREÇOS</t>
  </si>
  <si>
    <t>Prezados Senhores,</t>
  </si>
  <si>
    <t>Identificação da Empresa</t>
  </si>
  <si>
    <r>
      <t xml:space="preserve">Razão Social: </t>
    </r>
    <r>
      <rPr>
        <b/>
        <sz val="11"/>
        <rFont val="Times New Roman"/>
        <family val="1"/>
      </rPr>
      <t>G&amp;E SERVIÇOS TERCEIRIZADOS LTDA</t>
    </r>
  </si>
  <si>
    <t>Dados Bancários</t>
  </si>
  <si>
    <r>
      <t xml:space="preserve">CNPJ: </t>
    </r>
    <r>
      <rPr>
        <b/>
        <sz val="11"/>
        <rFont val="Times New Roman"/>
        <family val="1"/>
      </rPr>
      <t>08.744.139/0001-51</t>
    </r>
  </si>
  <si>
    <r>
      <rPr>
        <sz val="11"/>
        <rFont val="Times New Roman"/>
        <family val="1"/>
      </rPr>
      <t>Inscrição Estadual:</t>
    </r>
    <r>
      <rPr>
        <b/>
        <sz val="11"/>
        <rFont val="Times New Roman"/>
        <family val="1"/>
      </rPr>
      <t xml:space="preserve"> 07.486.059/001-58</t>
    </r>
  </si>
  <si>
    <t>Banco:</t>
  </si>
  <si>
    <t>Banco do Brasil</t>
  </si>
  <si>
    <r>
      <rPr>
        <sz val="11"/>
        <rFont val="Times New Roman"/>
        <family val="1"/>
      </rPr>
      <t>Endereço:</t>
    </r>
    <r>
      <rPr>
        <sz val="10"/>
        <rFont val="Times New Roman"/>
        <family val="1"/>
      </rPr>
      <t xml:space="preserve"> </t>
    </r>
    <r>
      <rPr>
        <b/>
        <sz val="10"/>
        <rFont val="Times New Roman"/>
        <family val="1"/>
      </rPr>
      <t>Setor SAAN Quadra 02, Lotes 1130 e 1140, Zona Industrial  CEP nº 70.632-220 - Brasília/DF</t>
    </r>
  </si>
  <si>
    <t>Agência:</t>
  </si>
  <si>
    <t>3382-0</t>
  </si>
  <si>
    <r>
      <t xml:space="preserve">Contato: </t>
    </r>
    <r>
      <rPr>
        <b/>
        <sz val="11"/>
        <rFont val="Times New Roman"/>
        <family val="1"/>
      </rPr>
      <t>Edna de Menezes Gonçalves</t>
    </r>
  </si>
  <si>
    <t>C/C:</t>
  </si>
  <si>
    <t>140448-2</t>
  </si>
  <si>
    <r>
      <t xml:space="preserve">Telefone.: </t>
    </r>
    <r>
      <rPr>
        <b/>
        <sz val="11"/>
        <rFont val="Times New Roman"/>
        <family val="1"/>
      </rPr>
      <t>(61) 3447-2837</t>
    </r>
  </si>
  <si>
    <t>Cel.:</t>
  </si>
  <si>
    <t>(61) 99989-4166</t>
  </si>
  <si>
    <t>e-mail:</t>
  </si>
  <si>
    <t>DO PREÇO</t>
  </si>
  <si>
    <t>VALOR ANUAL</t>
  </si>
  <si>
    <t>A sociedade empresária acima identificada DECLARA que:</t>
  </si>
  <si>
    <t xml:space="preserve">Os preços contidos na proposta estão computados todos os custos necessários para a execução dos serviços, bem como todos os tributos, seguros, encargos trabalhistas, comerciais e quaisquer outras despesas que incidam ou venham a incidir sobre o objeto do Edital em referência e que influenciem na formação dos preços desta proposta. </t>
  </si>
  <si>
    <t xml:space="preserve">Estamos de pleno acordo com todas as condições estabelecidas no Edital e seus anexos, bem como aceitamos todas as obrigações e responsabilidades especificadas no Termo de Referência. </t>
  </si>
  <si>
    <t xml:space="preserve">Os serviços terão início conforme previsto no contrato a ser assinado e serão executados conforme condições e especificações constantes do Edital e seus Anexos. </t>
  </si>
  <si>
    <t>Irá cumprir os termos do Acordo, Convenção ou Dissídio Coletivo, e de que reconhece a Categoria Sindical, como sendo aquela que regerá durante a vigência do contrato os salários dos profissionais a serem alocados na execução dos serviços objeto desta licitação;</t>
  </si>
  <si>
    <t>Declara que o regime tributário desta empresa é o LUCRO REAL, conforme documento de comprovação.;</t>
  </si>
  <si>
    <t xml:space="preserve">Caso nos seja adjudicado o objeto da licitação, comprometemo-nos a assinar o contrato no prazo determinado no Edital. </t>
  </si>
  <si>
    <t>Esta proposta tem validade de 60 (sessenta) dias, contados da data de apresentação da mesma.</t>
  </si>
  <si>
    <t>Indicamos abaixo o sindicato e a convenção coletiva que rege a categoria profissional que executará os serviços, com a respectiva data-base, apresentando cópia do documento comprobatório respectivo;</t>
  </si>
  <si>
    <t>Categoria</t>
  </si>
  <si>
    <t>Dispositivo</t>
  </si>
  <si>
    <t>Número de registro no MTE</t>
  </si>
  <si>
    <t>Data de registro no MTE</t>
  </si>
  <si>
    <t>Vigência</t>
  </si>
  <si>
    <t>Data-base da categoria</t>
  </si>
  <si>
    <t>01º de janeiro</t>
  </si>
  <si>
    <t>DADOS DO REPRESENTANTE LEGAL PARA ASSINATURA DO CONTRATO:</t>
  </si>
  <si>
    <r>
      <t xml:space="preserve">Nome: </t>
    </r>
    <r>
      <rPr>
        <b/>
        <sz val="12"/>
        <rFont val="Times New Roman"/>
        <family val="1"/>
      </rPr>
      <t>Guilherme Leite Castello Branco</t>
    </r>
  </si>
  <si>
    <t>RG: 008.947.334-51</t>
  </si>
  <si>
    <r>
      <t>CPF/MF.:</t>
    </r>
    <r>
      <rPr>
        <b/>
        <sz val="12"/>
        <rFont val="Times New Roman"/>
        <family val="1"/>
      </rPr>
      <t xml:space="preserve"> 008.947.334-51</t>
    </r>
  </si>
  <si>
    <r>
      <t xml:space="preserve">Nacionalidade: </t>
    </r>
    <r>
      <rPr>
        <b/>
        <sz val="12"/>
        <rFont val="Times New Roman"/>
        <family val="1"/>
      </rPr>
      <t>Brasileiro</t>
    </r>
  </si>
  <si>
    <r>
      <t xml:space="preserve">Naturalidade: </t>
    </r>
    <r>
      <rPr>
        <b/>
        <sz val="12"/>
        <rFont val="Times New Roman"/>
        <family val="1"/>
      </rPr>
      <t>Rio de Janeiro - RJ</t>
    </r>
  </si>
  <si>
    <r>
      <t xml:space="preserve">Estado Civil: </t>
    </r>
    <r>
      <rPr>
        <b/>
        <sz val="12"/>
        <rFont val="Times New Roman"/>
        <family val="1"/>
      </rPr>
      <t>Casado</t>
    </r>
  </si>
  <si>
    <r>
      <t xml:space="preserve">Endereço Completo: </t>
    </r>
    <r>
      <rPr>
        <b/>
        <sz val="12"/>
        <rFont val="Times New Roman"/>
        <family val="1"/>
      </rPr>
      <t xml:space="preserve"> SQSW 300, Bloco I, Apto. 101 – Sudoeste, Brasília-DF, CEP.: 70673-038</t>
    </r>
  </si>
  <si>
    <r>
      <t xml:space="preserve">Cargo e Função na Empresa: </t>
    </r>
    <r>
      <rPr>
        <b/>
        <sz val="12"/>
        <rFont val="Times New Roman"/>
        <family val="1"/>
      </rPr>
      <t>Diretor Executivo</t>
    </r>
  </si>
  <si>
    <t>G&amp;E Serviços Terceirizados Ltda</t>
  </si>
  <si>
    <t>Edna de Menezes Gonçalves</t>
  </si>
  <si>
    <t>Gerente Comercial - Procuradora</t>
  </si>
  <si>
    <t>Declara que utiliza nas planilhas de formação dos preços dos serviços, o percentual de 2,20% (dois e vinte e dois porcento), para a taxa de  seguro de acidente de trabalho - SAT, na taxa de encargos sociais, pelo fato do nosso FAP ser de 1,009% e nosso RAT ser de 2,00%.</t>
  </si>
  <si>
    <t xml:space="preserve">Férias e </t>
  </si>
  <si>
    <t>Adicional de Férias</t>
  </si>
  <si>
    <t xml:space="preserve">licitacoes@geservicos.com </t>
  </si>
  <si>
    <t>contratos@geservicos.com</t>
  </si>
  <si>
    <t>VALOR 24 MESES</t>
  </si>
  <si>
    <t>MINISTÉRIO DO DESENVOLVIMENTO E ASSISTÊNCIA SOCIAL, FAMÍLIA E COMBATE A FOME</t>
  </si>
  <si>
    <t>Ref.: Pregão Eletrônico  nº 90007/2025</t>
  </si>
  <si>
    <t>Processo Administrativo n°71000.063408/2024-16</t>
  </si>
  <si>
    <r>
      <t>A Empresa</t>
    </r>
    <r>
      <rPr>
        <b/>
        <sz val="12"/>
        <color indexed="8"/>
        <rFont val="Times New Roman"/>
        <family val="1"/>
      </rPr>
      <t xml:space="preserve"> G&amp;E SERVIÇOS TERCEIRIZADOS LTDA,</t>
    </r>
    <r>
      <rPr>
        <sz val="12"/>
        <color indexed="8"/>
        <rFont val="Times New Roman"/>
        <family val="1"/>
      </rPr>
      <t xml:space="preserve"> vem apresentar proposta para contratação de serviços continuados de apoio administrativo de nível médio, a serem executados com regime de dedicação exclusiva de mão de obra, nos termos da tabela abaixo, conforme condições e exigências estabelecidas neste instrumento. conforme condições, quantidades e exigências estabelecidas neste Edital e seus anexos.</t>
    </r>
  </si>
  <si>
    <t xml:space="preserve"> QUADRO-RESUMO DOS SERVIÇOS </t>
  </si>
  <si>
    <t>MINISTÉRIO DO DESENVOLVIMENTO E ASSISTÊNCIA SOCIAL, FAMÍLIA E COMBATE À FOME</t>
  </si>
  <si>
    <t>Tipo de Serviço 
(A)</t>
  </si>
  <si>
    <t>CBO</t>
  </si>
  <si>
    <t>Escala</t>
  </si>
  <si>
    <t>Valor Proposto por Empregado (B)</t>
  </si>
  <si>
    <t>Quantidade de postos
(C)</t>
  </si>
  <si>
    <t>Valor Total Mensal
(D) = (C x B)</t>
  </si>
  <si>
    <t>Valor Total  Anual
(E) = (D x 12)</t>
  </si>
  <si>
    <t>Valor Total  Bianual 
(F) = (D x 24)</t>
  </si>
  <si>
    <t>Assistente Administrativo</t>
  </si>
  <si>
    <t>40h</t>
  </si>
  <si>
    <t>Assistente Administrativo (horário noturno)</t>
  </si>
  <si>
    <t>Auxiliar de Escritório</t>
  </si>
  <si>
    <t>Auxiliar de Escritório (horário noturno)</t>
  </si>
  <si>
    <t>Técnico em Secretariado</t>
  </si>
  <si>
    <t>Técnico em Secretariado (horário noturno)</t>
  </si>
  <si>
    <t>Recepcionista</t>
  </si>
  <si>
    <t>4221-05</t>
  </si>
  <si>
    <t>44h</t>
  </si>
  <si>
    <t>Encarregado-Geral</t>
  </si>
  <si>
    <t>4101-05</t>
  </si>
  <si>
    <t>VALOR TOTAL DOS SERVIÇOS</t>
  </si>
  <si>
    <t>MINISTÉRIO DO ESPORTE</t>
  </si>
  <si>
    <t>VALOR TOTAL ESTIMADO DA CONTRATAÇÃO</t>
  </si>
  <si>
    <t>Mensal</t>
  </si>
  <si>
    <t>Anual</t>
  </si>
  <si>
    <t>Bianual</t>
  </si>
  <si>
    <t>PLANILHA SEGUINDO O MODELO ESTABELECIDO PELA IN 05/2017 (Atualizada)</t>
  </si>
  <si>
    <t xml:space="preserve">Ministério do Desenvolvimento e Assistência Social, Família e Combate à Fome </t>
  </si>
  <si>
    <t>Nº do Processo:</t>
  </si>
  <si>
    <t>Processo SEI n. 71000.063408/2024-16</t>
  </si>
  <si>
    <t>Licitação nº:</t>
  </si>
  <si>
    <t>Dados Referente à Categoria profissional</t>
  </si>
  <si>
    <t>QUANTIDADE DE PROFISSIONAIS POR POSTO</t>
  </si>
  <si>
    <t>VALOR TOTAL DO POSTO DE TRABALHO</t>
  </si>
  <si>
    <t>Outros (Controle biométrico)</t>
  </si>
  <si>
    <t>Pregão Eletrônico n. 9007/2025</t>
  </si>
  <si>
    <t>Dia 22/08/2025 às 10:00 horas</t>
  </si>
  <si>
    <t>SINDSERVIÇOS-DF 2025/2026</t>
  </si>
  <si>
    <t>Identificação e Registro do Acordo, Convenção ou Dissídio Coletivo</t>
  </si>
  <si>
    <t>DF000042/2025</t>
  </si>
  <si>
    <t/>
  </si>
  <si>
    <t>SINDSERVIÇOS-DF</t>
  </si>
  <si>
    <t>Adicional Insalubridade - Base no Salário ou CCT</t>
  </si>
  <si>
    <t>Adicional Noturno - Cláusula Quadragésima Quinta</t>
  </si>
  <si>
    <t>10% a 40%</t>
  </si>
  <si>
    <t>TOTAL DO MÓDULO 1</t>
  </si>
  <si>
    <t>TOTAL SUBMÓDULO 2.1</t>
  </si>
  <si>
    <t>TOTAL SUBMÓDULO 2.2</t>
  </si>
  <si>
    <t>TOTAL SUBMÓDULO 2.3</t>
  </si>
  <si>
    <t>TOTAL DO MÓDULO 2</t>
  </si>
  <si>
    <t>TOTAL DO MÓDULO 3</t>
  </si>
  <si>
    <t>TOTAL SUBMÓDULO 4.1</t>
  </si>
  <si>
    <t>TOTAL SUBMÓDULO 4.2</t>
  </si>
  <si>
    <t>TOTAL DO MÓDULO 4</t>
  </si>
  <si>
    <t>TOTAL DO MÓDULO 5</t>
  </si>
  <si>
    <t>TOTAL DO MÓDULO 6</t>
  </si>
  <si>
    <t>VALOR TOTAL POR POSTO DE TRABALHO</t>
  </si>
  <si>
    <t>SIS-DF 2025/2026</t>
  </si>
  <si>
    <t>DF000045/2025</t>
  </si>
  <si>
    <t>Blazer</t>
  </si>
  <si>
    <t>Calça</t>
  </si>
  <si>
    <t>Blusa Manga Longa</t>
  </si>
  <si>
    <t>Sapatos Masculino</t>
  </si>
  <si>
    <t>Meias Masculinas</t>
  </si>
  <si>
    <t>Encarregado e Recepcionista (Uniforme masculino)</t>
  </si>
  <si>
    <t>Tecido 100% poliéster - microfibra, gramatura: 262g/m, ou equivalente/superior; forrado com cetim pré-ecolhido, 100% poliéster de altissima qualidade.</t>
  </si>
  <si>
    <t>Tecido 100% poliéster - microfibra, gramatura: 262g/m, ou equivalente/superior.</t>
  </si>
  <si>
    <t xml:space="preserve">Tecido V.I.P. 45 tela 116gr/m - largura 1,50 : 100% de algodão cor a definir. </t>
  </si>
  <si>
    <t xml:space="preserve">Modelo social, de boa qualidade, em couro, na cor preta, solado antiderrapante. </t>
  </si>
  <si>
    <t>Meia social cor preta, tecido 70% Algodão, 30% poliamida.</t>
  </si>
  <si>
    <t>Quant. Inicial</t>
  </si>
  <si>
    <t>Quant. Semestral</t>
  </si>
  <si>
    <t>Tipo</t>
  </si>
  <si>
    <t>unid</t>
  </si>
  <si>
    <t>Quant. 24 meses</t>
  </si>
  <si>
    <t>Valor / 24 meses</t>
  </si>
  <si>
    <t>Valor / Mês</t>
  </si>
  <si>
    <t>Un</t>
  </si>
  <si>
    <t>TOTAL POR FUNCIONÁRIO MASCULINO</t>
  </si>
  <si>
    <t>Encarregado e Recepcionista (Uniforme feminino)</t>
  </si>
  <si>
    <t>Saia</t>
  </si>
  <si>
    <t>Tecido 94% poliéster, 6% elastano, gramatura 370 g/m ou equivalente/superior.</t>
  </si>
  <si>
    <t>Blusa Manga Curta</t>
  </si>
  <si>
    <t>Lenço</t>
  </si>
  <si>
    <t>Acabamento de lenço; 1,70 x 0,30 cm; com logomarca aplicada em tecido de musseline de seda ou crepe.</t>
  </si>
  <si>
    <t>Um</t>
  </si>
  <si>
    <t>Sapatos Feminino</t>
  </si>
  <si>
    <t>Sapato em couro legítimo, na cor preta, de boa qualidade, salto médio, tipo scarpim ou estilo boneca</t>
  </si>
  <si>
    <t>Meias Femininas</t>
  </si>
  <si>
    <t>Meia social poliamida e elastano, fio 20, cor preta.</t>
  </si>
  <si>
    <t>TOTAL POR FUNCIONÁRIO FEMININO</t>
  </si>
  <si>
    <t>TOTAL POR FUNCIONÁRIO (Média dos conjuntos Masculino e Feminino)</t>
  </si>
  <si>
    <t>Outros (Crachá tarja magnética)</t>
  </si>
  <si>
    <r>
      <t xml:space="preserve">CÁLCULO DE DIAS SEGUNDA A SEXTA - </t>
    </r>
    <r>
      <rPr>
        <b/>
        <sz val="16"/>
        <rFont val="Garamond"/>
        <family val="1"/>
      </rPr>
      <t>2025</t>
    </r>
  </si>
  <si>
    <t>Dias no Ano:</t>
  </si>
  <si>
    <t>Subtotal</t>
  </si>
  <si>
    <t>365 / 7</t>
  </si>
  <si>
    <t>Nº de Semanas</t>
  </si>
  <si>
    <t>Subtotal / 7 ( dias da semana)</t>
  </si>
  <si>
    <t>Nº semana x 5 (dias úteis na semana)</t>
  </si>
  <si>
    <t>Feriados Nacional</t>
  </si>
  <si>
    <t>Inclusão do dia 20/11 que agora é feriado nacional - Dia Nacional de Zumbi e da Conciência Negra</t>
  </si>
  <si>
    <t>Feriados em dias úteis</t>
  </si>
  <si>
    <r>
      <t>Dias úteis</t>
    </r>
    <r>
      <rPr>
        <b/>
        <sz val="18"/>
        <color indexed="8"/>
        <rFont val="Garamond"/>
        <family val="1"/>
      </rPr>
      <t xml:space="preserve"> </t>
    </r>
    <r>
      <rPr>
        <b/>
        <sz val="18"/>
        <color indexed="10"/>
        <rFont val="Garamond"/>
        <family val="1"/>
      </rPr>
      <t>-</t>
    </r>
    <r>
      <rPr>
        <b/>
        <sz val="11"/>
        <color indexed="8"/>
        <rFont val="Garamond"/>
        <family val="1"/>
      </rPr>
      <t xml:space="preserve"> feriados</t>
    </r>
  </si>
  <si>
    <r>
      <t xml:space="preserve">( dias úteis </t>
    </r>
    <r>
      <rPr>
        <b/>
        <sz val="18"/>
        <color indexed="10"/>
        <rFont val="Garamond"/>
        <family val="1"/>
      </rPr>
      <t>-</t>
    </r>
    <r>
      <rPr>
        <b/>
        <sz val="11"/>
        <color indexed="8"/>
        <rFont val="Garamond"/>
        <family val="1"/>
      </rPr>
      <t xml:space="preserve"> feriados)</t>
    </r>
  </si>
  <si>
    <t>Média - dias úteis no ano</t>
  </si>
  <si>
    <t>( dias úteis - feriados) / meses ano</t>
  </si>
  <si>
    <t>Arredondamento</t>
  </si>
  <si>
    <r>
      <t xml:space="preserve">CÁLCULO DE DIAS SEGUNDA A SEXTA - </t>
    </r>
    <r>
      <rPr>
        <b/>
        <sz val="14"/>
        <rFont val="Garamond"/>
        <family val="1"/>
      </rPr>
      <t>2026</t>
    </r>
  </si>
  <si>
    <t>Obs: Férias no 2º ano = 30</t>
  </si>
  <si>
    <t>Férias</t>
  </si>
  <si>
    <r>
      <t xml:space="preserve">CÁLCULO DE DIAS SEGUNDA A SEXTA - </t>
    </r>
    <r>
      <rPr>
        <b/>
        <sz val="14"/>
        <rFont val="Garamond"/>
        <family val="1"/>
      </rPr>
      <t>2027</t>
    </r>
  </si>
  <si>
    <r>
      <t xml:space="preserve">CÁLCULO DE DIAS SEGUNDA A SEXTA - </t>
    </r>
    <r>
      <rPr>
        <b/>
        <sz val="14"/>
        <rFont val="Garamond"/>
        <family val="1"/>
      </rPr>
      <t>2028 ANO BISSEXTO</t>
    </r>
  </si>
  <si>
    <t>366 / 7</t>
  </si>
  <si>
    <r>
      <t xml:space="preserve">CÁLCULO DE DIAS SEGUNDA A SEXTA - </t>
    </r>
    <r>
      <rPr>
        <b/>
        <sz val="14"/>
        <rFont val="Garamond"/>
        <family val="1"/>
      </rPr>
      <t>2029</t>
    </r>
  </si>
  <si>
    <t>ANEXO IV – MEMÓRIA DE CÁLCULO</t>
  </si>
  <si>
    <t>MÓDULO 1 – COMPOSIÇÃO DA REMUNERAÇÃO</t>
  </si>
  <si>
    <t>A – Salário Base</t>
  </si>
  <si>
    <t>QUADRO DE SALÁRIOS</t>
  </si>
  <si>
    <t>FUNÇÃO</t>
  </si>
  <si>
    <t xml:space="preserve">Salário Base  </t>
  </si>
  <si>
    <t>MÓDULO 2 – ENCARGOS E BENEFÍCIOS ANUAIS, MENSAIS E DIÁRIOS</t>
  </si>
  <si>
    <t>Submódulo 2.1 - 13º Salário, Férias e Adicional de Férias</t>
  </si>
  <si>
    <t>A – 13º Salário, conforme disposto no Decreto n° 57.155, de 03 de novembro de 1965</t>
  </si>
  <si>
    <t>Base de Cálculo: Módulo 1.</t>
  </si>
  <si>
    <t>Provisionamento mensal: 8,33% que corresponde a 1 ÷ 12 = 8,33. Valor: Base de Cálculo x Provisionamento mensal.</t>
  </si>
  <si>
    <t>B – Férias e Adicional de Férias, conforme disposto no art. 129 da Consolidação das Leis do Trabalho e inciso XVII do art. 7° da Constituição Federal</t>
  </si>
  <si>
    <t>(2.1 B) Férias e Adicional de Férias: = 12,10%</t>
  </si>
  <si>
    <t>Como a instituição adota a conta vinculada, a retenção para a conta vinculada do 13º Salário é 8,33% e das Férias e Adicional de Férias é 12,10%, atendendo o Anexo XII da IN 5/2017 SEGES.</t>
  </si>
  <si>
    <t>Para órgãos que trabalham com Conta Vinculada a soma das Férias (9,075%) + Adicional de Férias (3,025%) = 12,10%, conforme Anexo XII da IN 5/2017.</t>
  </si>
  <si>
    <t>Submódulo 2.2 - GPS, FGTS e Outras Contribuições</t>
  </si>
  <si>
    <t>Fundamento</t>
  </si>
  <si>
    <t>A– INSS</t>
  </si>
  <si>
    <t>Art. 2°, § 3º, da Lei 11.457, de 16 de março de 2007</t>
  </si>
  <si>
    <t>B– Salário Educação</t>
  </si>
  <si>
    <t>C –SAT</t>
  </si>
  <si>
    <r>
      <t>RAT: 1%, 2% ou </t>
    </r>
    <r>
      <rPr>
        <b/>
        <sz val="8"/>
        <color theme="1"/>
        <rFont val="Arial"/>
        <family val="2"/>
      </rPr>
      <t>3%</t>
    </r>
    <r>
      <rPr>
        <sz val="8"/>
        <color theme="1"/>
        <rFont val="Arial"/>
        <family val="2"/>
      </rPr>
      <t>   x  FAP: 0,5 a 2%</t>
    </r>
  </si>
  <si>
    <t>Seguro Acidente de Trabalho (RAT x FAP)</t>
  </si>
  <si>
    <r>
      <t>CNAE 7820-5/00</t>
    </r>
    <r>
      <rPr>
        <sz val="8"/>
        <color theme="1"/>
        <rFont val="Arial"/>
        <family val="2"/>
      </rPr>
      <t xml:space="preserve">= RAT </t>
    </r>
    <r>
      <rPr>
        <sz val="8"/>
        <color rgb="FFFF0000"/>
        <rFont val="Arial"/>
        <family val="2"/>
      </rPr>
      <t>2</t>
    </r>
    <r>
      <rPr>
        <b/>
        <sz val="8"/>
        <color rgb="FFFF0000"/>
        <rFont val="Arial"/>
        <family val="2"/>
      </rPr>
      <t xml:space="preserve">% </t>
    </r>
    <r>
      <rPr>
        <b/>
        <sz val="8"/>
        <color theme="1"/>
        <rFont val="Arial"/>
        <family val="2"/>
      </rPr>
      <t>x</t>
    </r>
    <r>
      <rPr>
        <b/>
        <sz val="8"/>
        <color rgb="FFFF0000"/>
        <rFont val="Arial"/>
        <family val="2"/>
      </rPr>
      <t xml:space="preserve"> 1,1009 </t>
    </r>
    <r>
      <rPr>
        <sz val="8"/>
        <color rgb="FF000000"/>
        <rFont val="Arial"/>
        <family val="2"/>
      </rPr>
      <t>FAP</t>
    </r>
  </si>
  <si>
    <t>D –SESC/SESI</t>
  </si>
  <si>
    <t>E – SENAI/SENAC</t>
  </si>
  <si>
    <t>F– SEBRAE</t>
  </si>
  <si>
    <t>G – INCRA</t>
  </si>
  <si>
    <t>H – FGTS</t>
  </si>
  <si>
    <t>Submódulo 2.3 – Benefícios Mensais e Diários</t>
  </si>
  <si>
    <r>
      <t>A - Transporte</t>
    </r>
    <r>
      <rPr>
        <sz val="10"/>
        <color rgb="FF000009"/>
        <rFont val="Arial"/>
        <family val="2"/>
      </rPr>
      <t xml:space="preserve">: </t>
    </r>
    <r>
      <rPr>
        <sz val="10"/>
        <color theme="1"/>
        <rFont val="Arial"/>
        <family val="2"/>
      </rPr>
      <t>O vale transporte foi baseado nos valores das tarifas municipais do local de prestação do serviço. Os valores apresentados são os mensais.</t>
    </r>
  </si>
  <si>
    <t>Média Mensal de Dias Trabalhados (44 horas semanais) – 2ª a 6ª Feira</t>
  </si>
  <si>
    <t>Considerando 8 feriados nacionais, 01 feriado estadual (data magna), 04 feriados municipais (incluindo sexta-feira da paixão).</t>
  </si>
  <si>
    <t>13 feriados por ano, sendo 10 com data fixa.</t>
  </si>
  <si>
    <t>Sendo assim, considerando 05 dias de trabalho (jornada de 44 horas), temos:</t>
  </si>
  <si>
    <t xml:space="preserve">              </t>
  </si>
  <si>
    <t>MÓDULO 3 – PROVISÃO PARA RESCISÃO</t>
  </si>
  <si>
    <t>A - Aviso Prévio Indenizado:</t>
  </si>
  <si>
    <t>B - Incidência do FGTS sobre o Aviso Prévio Indenizado:</t>
  </si>
  <si>
    <t>Fundamento: Súmula nº 305 do TST; Acórdão TCU 2.217/2010 Plenário, item 9.7.4</t>
  </si>
  <si>
    <t>C - Multa do FGTS e Contribuição Social no Aviso Prévio Indenizado</t>
  </si>
  <si>
    <t>Custos derivadas da extinção da contribuição social de 10% sobre o FGTS e os contratos administrativos conforme: Lei nº 13.932, de 11 de dezembro de 2019</t>
  </si>
  <si>
    <t>"Art. 12. A partir de 1º de janeiro de 2020, fica extinta a contribuição social instituída por meio do art. 1º da Lei Complementar nº 110, de 29 de junho de 2001."</t>
  </si>
  <si>
    <t>D - Aviso Prévio Trabalhado:</t>
  </si>
  <si>
    <t>Fundamentação: art. 7º, inciso XXI, da Constituição Federal e parágrafo único do art. 488 da CLT.</t>
  </si>
  <si>
    <t>E - Incidência de GPS, FGTS e outras contribuições sobre o Aviso Prévio Trabalhado:</t>
  </si>
  <si>
    <t>Acórdãos n. 1904/2007-TCU-Plenário e n. 3006/2010-TCU-Plenário</t>
  </si>
  <si>
    <t>F - Multa do FGTS e Contribuição Social no Aviso Prévio Trabalhado</t>
  </si>
  <si>
    <t>MÓDULO 4 – CUSTO DE REPOSIÇÃO DE PROFISSIONAL AUSENTE</t>
  </si>
  <si>
    <t>A – Substituto na cobertura de férias</t>
  </si>
  <si>
    <t>B – Substituto na cobertura de ausências legais</t>
  </si>
  <si>
    <t>C – Substituto na cobertura de licença-paternidade</t>
  </si>
  <si>
    <t>D – Substituto na cobertura de ausência por acidente de trabalho</t>
  </si>
  <si>
    <t>E – Substituto na cobertura de afastamento maternidade</t>
  </si>
  <si>
    <t>MÓDULO 5 – INSUMOS</t>
  </si>
  <si>
    <t>MÓDULO 6 – CUSTOS INDIRETOS, TRIBUTOS E LUCRO</t>
  </si>
  <si>
    <t xml:space="preserve">5.52. Conforme dispõe o item 7.3 do Estudo Técnico Preliminar SEI nº 17195635, as licitantes, quando da elaboração de suas propostas, deverão observar os seguintes patamares salariais mínimos para os postos de trabalho: </t>
  </si>
  <si>
    <t>R$ 3.095,00 (Anexo SEI nº 16484093)</t>
  </si>
  <si>
    <t>R$ 2.574,37 (Anexo SEI nº 16484095)</t>
  </si>
  <si>
    <t>R$ 4.220,33 (Anexo SEI nº 16484095)</t>
  </si>
  <si>
    <t>Cobertura</t>
  </si>
  <si>
    <t xml:space="preserve">5.18. Considerando a natureza das atividades desempenhadas pelos postos de Técnico em Secretariado, Assistente Administrativo e Auxiliar de Escritório, verifica-se que essas funções, em sua maioria, possuem caráter de apoio, o que permite maior flexibilidade na redistribuição temporária das tarefas entre as equipes existentes, sem prejuízo imediato à continuidade dos serviços </t>
  </si>
  <si>
    <r>
      <t xml:space="preserve">5.19. Dessa forma, entende-se como viável a </t>
    </r>
    <r>
      <rPr>
        <b/>
        <sz val="10"/>
        <color rgb="FFFF0000"/>
        <rFont val="Arial"/>
        <family val="2"/>
      </rPr>
      <t>dispensa de cobertura obrigatória para as ausências legais (atestados, férias, licenças).</t>
    </r>
    <r>
      <rPr>
        <sz val="10"/>
        <color rgb="FF000009"/>
        <rFont val="Arial"/>
        <family val="2"/>
      </rPr>
      <t xml:space="preserve"> A medida contribui para otimização dos custos
contratuais, evitando oneração desnecessária ao erário com mobilização de profissionais exclusivamente para coberturas pontuais e temporárias.</t>
    </r>
  </si>
  <si>
    <t>A ausência de cotação para essas substituições, portanto, está de acordo com o edital</t>
  </si>
  <si>
    <r>
      <t xml:space="preserve">5.21. Para os </t>
    </r>
    <r>
      <rPr>
        <sz val="10"/>
        <color rgb="FFFF0000"/>
        <rFont val="Arial"/>
        <family val="2"/>
      </rPr>
      <t>postos de Recepcionista e Encarregado-Geral</t>
    </r>
    <r>
      <rPr>
        <sz val="10"/>
        <color rgb="FF000009"/>
        <rFont val="Arial"/>
        <family val="2"/>
      </rPr>
      <t>, as coberturas de férias e demais ausências legais serão enviadas automaticamente pela empresa nos afastamentos dos
ocupantes efetivos.</t>
    </r>
  </si>
  <si>
    <t>Não serão recolhidos à conta-depósito vinculada valores referentes a férias (exceto 1/3), em virtude de não haver previsão de substituição de profissionais para este tipo de ausência/ afastamento.</t>
  </si>
  <si>
    <r>
      <t xml:space="preserve">O montante dos depósitos da conta vinculada, conforme item 2 do Anexo XII da IN SEGES/MP n. 5/2017 será igual ao somatório dos valores das provisões a seguir discriminadas, incidentes sobre a remuneração, cuja movimentação dependerá de autorização do órgão ou entidade promotora da contratação e será feita exclusivamente para o pagamento das respectivas obrigações para os postos de postos de </t>
    </r>
    <r>
      <rPr>
        <b/>
        <sz val="10"/>
        <color theme="1"/>
        <rFont val="Arial"/>
        <family val="2"/>
      </rPr>
      <t xml:space="preserve">Recepcionista e Encarregado-Geral: </t>
    </r>
    <r>
      <rPr>
        <sz val="10"/>
        <color theme="1"/>
        <rFont val="Arial"/>
        <family val="2"/>
      </rPr>
      <t xml:space="preserve">
7.83.1. 13º (décimo terceiro) salário;
7.83.2. Férias e um terço constitucional de férias;
7.83.3. Multa sobre o FGTS; e
7.83.4. Encargos sobre férias e 13º (décimo terceiro) salário.</t>
    </r>
  </si>
  <si>
    <r>
      <t>(a)</t>
    </r>
    <r>
      <rPr>
        <sz val="11"/>
        <color theme="1"/>
        <rFont val="Arial"/>
        <family val="2"/>
      </rPr>
      <t xml:space="preserve"> 10 x (5/7)    = 7,1429    </t>
    </r>
  </si>
  <si>
    <r>
      <t xml:space="preserve">Somando-se aos feriados com data móvel (03):   7,1429 + 3= </t>
    </r>
    <r>
      <rPr>
        <b/>
        <sz val="11"/>
        <color theme="1"/>
        <rFont val="Arial"/>
        <family val="2"/>
      </rPr>
      <t>10,1429</t>
    </r>
    <r>
      <rPr>
        <sz val="11"/>
        <color theme="1"/>
        <rFont val="Arial"/>
        <family val="2"/>
      </rPr>
      <t xml:space="preserve"> (por ano)</t>
    </r>
  </si>
  <si>
    <r>
      <t>(b)</t>
    </r>
    <r>
      <rPr>
        <sz val="11"/>
        <color theme="1"/>
        <rFont val="Arial"/>
        <family val="2"/>
      </rPr>
      <t xml:space="preserve"> 365:7 = 52,1429   (semanas no ano)</t>
    </r>
  </si>
  <si>
    <r>
      <t>(c)</t>
    </r>
    <r>
      <rPr>
        <sz val="11"/>
        <color theme="1"/>
        <rFont val="Arial"/>
        <family val="2"/>
      </rPr>
      <t xml:space="preserve"> 52,1429 x 2 = 104,2858  (dias de final de semana no ano)</t>
    </r>
  </si>
  <si>
    <r>
      <t>(d)</t>
    </r>
    <r>
      <rPr>
        <sz val="11"/>
        <color theme="1"/>
        <rFont val="Arial"/>
        <family val="2"/>
      </rPr>
      <t xml:space="preserve"> 104,2858 + 10,1429 = 114,4287 (dias não trabalhados no ano)</t>
    </r>
  </si>
  <si>
    <r>
      <t>(e)</t>
    </r>
    <r>
      <rPr>
        <sz val="11"/>
        <color theme="1"/>
        <rFont val="Arial"/>
        <family val="2"/>
      </rPr>
      <t xml:space="preserve"> 365 – 114,4287 = 250,5713 (dias de trabalho no ano)</t>
    </r>
  </si>
  <si>
    <r>
      <t>(f)</t>
    </r>
    <r>
      <rPr>
        <sz val="11"/>
        <color theme="1"/>
        <rFont val="Arial"/>
        <family val="2"/>
      </rPr>
      <t xml:space="preserve"> 250,5713 : 12 = </t>
    </r>
    <r>
      <rPr>
        <b/>
        <sz val="11"/>
        <color rgb="FFFF0000"/>
        <rFont val="Arial"/>
        <family val="2"/>
      </rPr>
      <t>20,88</t>
    </r>
    <r>
      <rPr>
        <sz val="11"/>
        <color rgb="FFFF0000"/>
        <rFont val="Arial"/>
        <family val="2"/>
      </rPr>
      <t xml:space="preserve"> (</t>
    </r>
    <r>
      <rPr>
        <b/>
        <sz val="11"/>
        <color rgb="FFFF0000"/>
        <rFont val="Arial"/>
        <family val="2"/>
      </rPr>
      <t>MMDT</t>
    </r>
    <r>
      <rPr>
        <sz val="11"/>
        <color rgb="FFFF0000"/>
        <rFont val="Arial"/>
        <family val="2"/>
      </rPr>
      <t xml:space="preserve"> – Média mensal de dias trabalhados)</t>
    </r>
  </si>
  <si>
    <r>
      <t>a)</t>
    </r>
    <r>
      <rPr>
        <sz val="7"/>
        <color rgb="FF000009"/>
        <rFont val="Arial"/>
        <family val="2"/>
      </rPr>
      <t xml:space="preserve">  </t>
    </r>
    <r>
      <rPr>
        <sz val="10"/>
        <color rgb="FF000009"/>
        <rFont val="Arial"/>
        <family val="2"/>
      </rPr>
      <t>apropriar, a título de férias, apenas 1/12 do valor ao longo de cada ano e ratear esse custo ao longo de 12 (doze) meses para encontrar o valor mensal.</t>
    </r>
  </si>
  <si>
    <r>
      <t xml:space="preserve">O montante dos depósitos da conta vinculada, conforme item 2 do Anexo XII da IN SEGES/MP n. 5/2017 será igual ao somatório dos valores das provisões a seguir discriminadas, incidentes sobre a remuneração, cuja movimentação dependerá de autorização do órgão ou entidade promotora da contratação e será feita exclusivamente para o pagamento das respectivas obrigações para os postos de </t>
    </r>
    <r>
      <rPr>
        <b/>
        <sz val="10"/>
        <color rgb="FFFF0000"/>
        <rFont val="Arial"/>
        <family val="2"/>
      </rPr>
      <t>Técnico em Secretariado, Assistente Administrativo e Auxiliar de Escritório</t>
    </r>
    <r>
      <rPr>
        <sz val="10"/>
        <color rgb="FF000009"/>
        <rFont val="Arial"/>
        <family val="2"/>
      </rPr>
      <t xml:space="preserve">: 
7.83.1. 13º (décimo terceiro) salário;
</t>
    </r>
    <r>
      <rPr>
        <sz val="10"/>
        <color rgb="FFFF0000"/>
        <rFont val="Arial"/>
        <family val="2"/>
      </rPr>
      <t>7.83.2. Um terço constitucional de férias;</t>
    </r>
    <r>
      <rPr>
        <sz val="10"/>
        <color rgb="FF000009"/>
        <rFont val="Arial"/>
        <family val="2"/>
      </rPr>
      <t xml:space="preserve">
7.83.3. Multa sobre o FGTS; e
7.83.4. Encargos sobre férias e 13º (décimo terceiro) salário.</t>
    </r>
  </si>
  <si>
    <r>
      <t>B - Auxílio refeição/Alimentação</t>
    </r>
    <r>
      <rPr>
        <sz val="10"/>
        <color theme="1"/>
        <rFont val="Arial"/>
        <family val="2"/>
      </rPr>
      <t>: O auxílio alimentação foi baseado nos valores mensais constantes da CCT DF000042/2025 e SIS DF00045/2025.</t>
    </r>
  </si>
  <si>
    <t>III.A Aviso Prévio Indenizado 0,08%
Fundamento Jurídico: Art. 7º, XXI, CF/88,e arts 477, 487 CLT
Memória de Cálculo: {[0,01x(1/12)]x100} = 0,08%
Onde:
0,01 Estimativa de que 1% (um por cento) dos empregados serão substituídos durante um ano
1 = um mês não trabalhado
12 = Número de meses do ano</t>
  </si>
  <si>
    <t>07 = número de dias de aviso prévio a que o empregado tem direito de se ausentar</t>
  </si>
  <si>
    <t>30 = número de dias no mês</t>
  </si>
  <si>
    <t>12 = número de meses no ano</t>
  </si>
  <si>
    <t>2%= proporção de aviso prévio trabalhado considerado pela empresa</t>
  </si>
  <si>
    <r>
      <t xml:space="preserve">O próprio Acórdão do TCU consignou o referido percentual de </t>
    </r>
    <r>
      <rPr>
        <b/>
        <u/>
        <sz val="10"/>
        <rFont val="Arial"/>
        <family val="2"/>
      </rPr>
      <t>1,94% como percentual máximo e não obrigatório</t>
    </r>
  </si>
  <si>
    <t>Art. 7º, VIII, CF/88. Item 14 do Anexo XII IN MPOG/SLTI 5/2017.                                                                                                    Férias:[(1)*100%/12] = 8,33 %</t>
  </si>
  <si>
    <t>1 = ocorrência do evento Férias no ano¹;</t>
  </si>
  <si>
    <t>12 = número de meses no ano;</t>
  </si>
  <si>
    <t>100% = Remuneração</t>
  </si>
  <si>
    <t>+</t>
  </si>
  <si>
    <t>Adicional de Férias: [(1/3)*100%/12] = 2,78%</t>
  </si>
  <si>
    <t>Fundamento Legal: Artigos 7º, XVII, da CF/1988 e Arts. 129 a 153 da CLT</t>
  </si>
  <si>
    <t>1/3 = adicional de férias;</t>
  </si>
  <si>
    <t xml:space="preserve">Férias de 8,33% + Adicional de Férias de 2,78 = 11,11% / 12 meses = 0,93% </t>
  </si>
  <si>
    <t>IV.1 B Substituto na cobertura de Ausências Legais 0,28%</t>
  </si>
  <si>
    <t>Fundamento Jurídico: Art. 476 da CLT</t>
  </si>
  <si>
    <t>Memória de Cálculo: {[(1/30)/12]x100} = 0,28%</t>
  </si>
  <si>
    <t>Onde:</t>
  </si>
  <si>
    <t>1 = Média de falta de cada trabalhador por ano, de acordo com estatísticas do IBGE</t>
  </si>
  <si>
    <t>30 = Número de dias no mês</t>
  </si>
  <si>
    <t>12 = Número de meses do ano</t>
  </si>
  <si>
    <t>100% = Salário integral</t>
  </si>
  <si>
    <t>IV.1 C Substituto na cobertura de Licença Paternidade 0,01%</t>
  </si>
  <si>
    <t>Fundamento Jurídico: Art. 7º, XIX, CF/88</t>
  </si>
  <si>
    <t>Memória de Cálculo: {[(5/30)/12]x(1,5%x100)} = 0,02%</t>
  </si>
  <si>
    <t>5 = Número de dias em que o empregado não trabalha e a Contratada o remunera</t>
  </si>
  <si>
    <t>1,5% = Média de trabalhadores que são pais durante o ano</t>
  </si>
  <si>
    <t>F – Substituto na cobertura de ausencia por doença</t>
  </si>
  <si>
    <t>IV.1 B Substituto na cobertura de Acidente de trabalho = 0,04%</t>
  </si>
  <si>
    <t>Memória de Cálculo: {[(15/30)/12]x0,01} = 0,04%</t>
  </si>
  <si>
    <t>15 = Número de dias de afastamento cobertos pela empresa</t>
  </si>
  <si>
    <t>1% = Percentual estatístico de empregados que se afastam por acidente de trabalho</t>
  </si>
  <si>
    <t>IV.1 A Substituto na cobertura de Afastamento Maternidade 0,02%</t>
  </si>
  <si>
    <t>Fundamento Jurídico: Impacto do item férias sobre a licença maternidade.</t>
  </si>
  <si>
    <t>Memória de Cálculo: [(0,1111 x 0,005 x 0,333) x 100]=0,02%</t>
  </si>
  <si>
    <t>0,1111 = 11,11% = Custo sobre os salários das férias integrais dos trabalhadores</t>
  </si>
  <si>
    <t>0,005 = 05% = percentual estatístico adotado como de empregadas que se afastam por licença maternidade</t>
  </si>
  <si>
    <t>0,333 = 4 meses ao ano - 4/12 = período em um ano que se referem às férias proporcionais ora calculadas</t>
  </si>
  <si>
    <t>ANEXO I</t>
  </si>
  <si>
    <t>DEFINIÇÕES</t>
  </si>
  <si>
    <t>VI - CUSTOS INDIRETOS: os custos envolvidos na execução contratual decorrentes dos gastos da contratada com sua estrutura administrativa, organizacional e gerenciamento de seus contratos, calculados mediante incidência de um percentual sobre o somatório do efetivamente executado pela empresa, a exemplo da remuneração, benefícios mensais e diários, insumos diversos, encargos sociais e trabalhistas, tais como os dispêndios relativos a:</t>
  </si>
  <si>
    <t>a) funcionamento e manutenção da sede, aluguel, água, luz, telefone, Imposto Predial Territorial Urbano (IPTU), dentre outros;</t>
  </si>
  <si>
    <t>b) pessoal administrativo;</t>
  </si>
  <si>
    <t>c) material e equipamentos de escritório;</t>
  </si>
  <si>
    <t>d) preposto; e</t>
  </si>
  <si>
    <t>e) seguros.</t>
  </si>
  <si>
    <t>XI - LUCRO: ganho decorrente da exploração da atividade econômica, calculado mediante incidência percentual sobre o efetivamente executado pela empresa, a exemplo da remuneração, benefícios mensais e diários, encargos sociais e trabalhistas, insumos diversos e custos indiretos.</t>
  </si>
  <si>
    <t xml:space="preserve"> e EncarregadoAssistente Administrativo, Auxiliar de Escritório, Recepcionista e Encarregado</t>
  </si>
  <si>
    <t>CCT 2025/2025</t>
  </si>
  <si>
    <t>DF 000042/2025</t>
  </si>
  <si>
    <t>DF 000045/2025</t>
  </si>
  <si>
    <t>01/01/2025 a 31/12/2025</t>
  </si>
  <si>
    <t>Brasília-DF, 22 de agosto de  2025.</t>
  </si>
  <si>
    <t>Data/Hora: 22/08/2025  às 10:00h</t>
  </si>
  <si>
    <t>A vigência contratual será de 24 (vinte e quatro) meses, podendo ser prorrogada por interesse das partes até o limite, conforme legislação vigente.</t>
  </si>
  <si>
    <t>PR.177.25.RC - G&amp;E</t>
  </si>
  <si>
    <t>Quadro informativo
Pregão Eletrônico N° 90007/2025 (SRP) (Lei 14.133/2021)
UASG 550005 - SUBSECRETARIA DE ASSUNTOS ADMINISTRATIVOS</t>
  </si>
  <si>
    <t>Publicação portal https://www.comprasnet.gov.br</t>
  </si>
  <si>
    <t>ESCLARECIMENTO (20)</t>
  </si>
  <si>
    <r>
      <rPr>
        <b/>
        <sz val="10"/>
        <color theme="1"/>
        <rFont val="Arial"/>
        <family val="2"/>
      </rPr>
      <t>É de responsabilidade da empresa preencher a planilha, a qual é parte integrante da sua proposta, adequando-se à sua realidade, às exigências contratação e observando a legislação vigente e demais jurisprudências sobre o tema, apresentando memória de cálculo</t>
    </r>
    <r>
      <rPr>
        <sz val="10"/>
        <color rgb="FFFF0000"/>
        <rFont val="Arial"/>
        <family val="2"/>
      </rPr>
      <t xml:space="preserve">. </t>
    </r>
    <r>
      <rPr>
        <b/>
        <sz val="10"/>
        <color rgb="FFFF0000"/>
        <rFont val="Arial"/>
        <family val="2"/>
      </rPr>
      <t>A empresa não deve copiar e apenas reproduzir a planilha da ADM.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</si>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</sst>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&quot;R$&quot;\ #,##0.00"/>
    <numFmt numFmtId="166" formatCode="0.000%"/>
    <numFmt numFmtId="167" formatCode="_-* #,##0.0000_-;\-* #,##0.0000_-;_-* &quot;-&quot;??_-;_-@_-"/>
    <numFmt numFmtId="168" formatCode="&quot;R$&quot;#,##0.00;[Red]\-&quot;R$&quot;#,##0.00"/>
    <numFmt numFmtId="169" formatCode="_-&quot;R$&quot;* #,##0.00_-;\-&quot;R$&quot;* #,##0.00_-;_-&quot;R$&quot;* &quot;-&quot;??_-;_-@_-"/>
    <numFmt numFmtId="170" formatCode="0.000000"/>
    <numFmt numFmtId="171" formatCode="0.00000"/>
    <numFmt numFmtId="172" formatCode="0.0000"/>
  </numFmts>
  <fonts count="9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Arial"/>
      <family val="2"/>
    </font>
    <font>
      <sz val="9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Garamond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4"/>
      <name val="Times New Roman"/>
      <family val="1"/>
    </font>
    <font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b/>
      <sz val="11"/>
      <name val="Garamond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color theme="0"/>
      <name val="Times New Roman"/>
      <family val="1"/>
    </font>
    <font>
      <b/>
      <sz val="12"/>
      <name val="Garamond"/>
      <family val="1"/>
    </font>
    <font>
      <b/>
      <sz val="12"/>
      <color rgb="FF000000"/>
      <name val="Garamond"/>
      <family val="1"/>
    </font>
    <font>
      <b/>
      <sz val="12"/>
      <color theme="1"/>
      <name val="Garamond"/>
      <family val="1"/>
    </font>
    <font>
      <b/>
      <sz val="12"/>
      <name val="Times New Roman"/>
      <family val="1"/>
    </font>
    <font>
      <i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0.5"/>
      <name val="Times New Roman"/>
      <family val="1"/>
    </font>
    <font>
      <sz val="10.5"/>
      <name val="Garamond"/>
      <family val="1"/>
    </font>
    <font>
      <sz val="12"/>
      <name val="Times New Roman"/>
      <family val="1"/>
    </font>
    <font>
      <sz val="8.5"/>
      <color rgb="FF000000"/>
      <name val="Times New Roman"/>
      <family val="1"/>
    </font>
    <font>
      <sz val="1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indexed="8"/>
      <name val="Calibri"/>
      <family val="2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sz val="8"/>
      <color rgb="FF333333"/>
      <name val="Rawline"/>
    </font>
    <font>
      <sz val="10"/>
      <color theme="1"/>
      <name val="Arial"/>
      <family val="2"/>
    </font>
    <font>
      <b/>
      <sz val="16"/>
      <name val="Garamond"/>
      <family val="1"/>
    </font>
    <font>
      <b/>
      <sz val="11"/>
      <color theme="1"/>
      <name val="Garamond"/>
      <family val="1"/>
    </font>
    <font>
      <b/>
      <sz val="18"/>
      <color indexed="8"/>
      <name val="Garamond"/>
      <family val="1"/>
    </font>
    <font>
      <b/>
      <sz val="18"/>
      <color indexed="10"/>
      <name val="Garamond"/>
      <family val="1"/>
    </font>
    <font>
      <b/>
      <sz val="11"/>
      <color indexed="8"/>
      <name val="Garamond"/>
      <family val="1"/>
    </font>
    <font>
      <b/>
      <sz val="14"/>
      <name val="Garamond"/>
      <family val="1"/>
    </font>
    <font>
      <sz val="11"/>
      <color rgb="FF000009"/>
      <name val="Arial"/>
      <family val="2"/>
    </font>
    <font>
      <sz val="11"/>
      <color theme="1"/>
      <name val="Arial"/>
      <family val="2"/>
    </font>
    <font>
      <b/>
      <sz val="10"/>
      <color rgb="FF000009"/>
      <name val="Arial"/>
      <family val="2"/>
    </font>
    <font>
      <sz val="10"/>
      <color rgb="FF000009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u/>
      <sz val="10"/>
      <color rgb="FF000009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7"/>
      <color rgb="FF000009"/>
      <name val="Arial"/>
      <family val="2"/>
    </font>
    <font>
      <b/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</font>
    <font>
      <b/>
      <sz val="8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Rawline"/>
    </font>
    <font>
      <sz val="8"/>
      <color rgb="FF333333"/>
      <name val="Rawline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auto="1"/>
      </patternFill>
    </fill>
    <fill>
      <patternFill patternType="solid">
        <fgColor theme="0"/>
        <bgColor auto="1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gray0625">
        <bgColor theme="4" tint="0.39997558519241921"/>
      </patternFill>
    </fill>
    <fill>
      <patternFill patternType="solid">
        <fgColor rgb="FF1F4E7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 style="medium">
        <color rgb="FF000009"/>
      </top>
      <bottom style="medium">
        <color rgb="FF000009"/>
      </bottom>
      <diagonal/>
    </border>
    <border>
      <left/>
      <right/>
      <top/>
      <bottom style="medium">
        <color rgb="FF000009"/>
      </bottom>
      <diagonal/>
    </border>
    <border>
      <left/>
      <right/>
      <top style="medium">
        <color rgb="FF000009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8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5" fillId="0" borderId="0"/>
    <xf numFmtId="0" fontId="27" fillId="0" borderId="0">
      <alignment vertical="center"/>
    </xf>
    <xf numFmtId="0" fontId="5" fillId="0" borderId="0"/>
    <xf numFmtId="0" fontId="5" fillId="0" borderId="0"/>
    <xf numFmtId="0" fontId="3" fillId="0" borderId="0"/>
    <xf numFmtId="169" fontId="27" fillId="0" borderId="0" applyFont="0" applyFill="0" applyBorder="0" applyAlignment="0" applyProtection="0"/>
    <xf numFmtId="164" fontId="51" fillId="0" borderId="0" applyFont="0" applyFill="0" applyBorder="0" applyAlignment="0" applyProtection="0"/>
    <xf numFmtId="164" fontId="51" fillId="0" borderId="0" applyFont="0" applyFill="0" applyBorder="0" applyAlignment="0" applyProtection="0"/>
    <xf numFmtId="0" fontId="2" fillId="0" borderId="0"/>
  </cellStyleXfs>
  <cellXfs count="708">
    <xf numFmtId="0" fontId="0" fillId="0" borderId="0" xfId="0"/>
    <xf numFmtId="0" fontId="10" fillId="0" borderId="0" xfId="0" applyFont="1"/>
    <xf numFmtId="0" fontId="10" fillId="0" borderId="26" xfId="0" applyFont="1" applyBorder="1" applyAlignment="1">
      <alignment horizontal="justify" vertical="center" shrinkToFit="1"/>
    </xf>
    <xf numFmtId="14" fontId="10" fillId="0" borderId="22" xfId="1" applyNumberFormat="1" applyFont="1" applyFill="1" applyBorder="1" applyAlignment="1">
      <alignment horizontal="center" vertical="center" shrinkToFit="1"/>
    </xf>
    <xf numFmtId="0" fontId="10" fillId="0" borderId="19" xfId="0" applyFont="1" applyBorder="1" applyAlignment="1">
      <alignment horizontal="center" vertical="center" shrinkToFit="1"/>
    </xf>
    <xf numFmtId="0" fontId="10" fillId="0" borderId="6" xfId="0" applyFont="1" applyBorder="1" applyAlignment="1">
      <alignment horizontal="center" vertical="center" shrinkToFit="1"/>
    </xf>
    <xf numFmtId="164" fontId="10" fillId="0" borderId="4" xfId="1" applyFont="1" applyFill="1" applyBorder="1" applyAlignment="1">
      <alignment horizontal="center" vertical="center" shrinkToFit="1"/>
    </xf>
    <xf numFmtId="164" fontId="10" fillId="0" borderId="4" xfId="1" applyFont="1" applyFill="1" applyBorder="1" applyAlignment="1">
      <alignment horizontal="center" vertical="center" wrapText="1" shrinkToFit="1"/>
    </xf>
    <xf numFmtId="0" fontId="10" fillId="0" borderId="7" xfId="0" applyFont="1" applyBorder="1" applyAlignment="1">
      <alignment horizontal="center" vertical="center" shrinkToFit="1"/>
    </xf>
    <xf numFmtId="0" fontId="10" fillId="0" borderId="9" xfId="1" applyNumberFormat="1" applyFont="1" applyFill="1" applyBorder="1" applyAlignment="1">
      <alignment horizontal="center" vertical="center" shrinkToFit="1"/>
    </xf>
    <xf numFmtId="0" fontId="10" fillId="0" borderId="5" xfId="0" applyFont="1" applyBorder="1" applyAlignment="1">
      <alignment horizontal="center" vertical="center" shrinkToFit="1"/>
    </xf>
    <xf numFmtId="0" fontId="10" fillId="0" borderId="0" xfId="0" applyFont="1" applyAlignment="1">
      <alignment horizontal="center" vertical="center" shrinkToFit="1"/>
    </xf>
    <xf numFmtId="164" fontId="10" fillId="0" borderId="0" xfId="1" applyFont="1" applyFill="1" applyBorder="1" applyAlignment="1">
      <alignment vertical="center" shrinkToFit="1"/>
    </xf>
    <xf numFmtId="0" fontId="9" fillId="0" borderId="0" xfId="0" applyFont="1" applyAlignment="1">
      <alignment horizontal="justify" vertical="center" shrinkToFit="1"/>
    </xf>
    <xf numFmtId="0" fontId="10" fillId="0" borderId="5" xfId="0" applyFont="1" applyBorder="1"/>
    <xf numFmtId="0" fontId="10" fillId="0" borderId="0" xfId="0" applyFont="1" applyAlignment="1">
      <alignment horizontal="center"/>
    </xf>
    <xf numFmtId="164" fontId="10" fillId="0" borderId="0" xfId="1" applyFont="1" applyFill="1" applyBorder="1"/>
    <xf numFmtId="0" fontId="9" fillId="0" borderId="13" xfId="0" applyFont="1" applyBorder="1" applyAlignment="1">
      <alignment horizontal="center" vertical="center" wrapText="1"/>
    </xf>
    <xf numFmtId="164" fontId="9" fillId="0" borderId="16" xfId="1" applyFont="1" applyFill="1" applyBorder="1" applyAlignment="1">
      <alignment horizontal="center" vertical="center" wrapText="1"/>
    </xf>
    <xf numFmtId="164" fontId="10" fillId="0" borderId="18" xfId="1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164" fontId="10" fillId="0" borderId="13" xfId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shrinkToFit="1"/>
    </xf>
    <xf numFmtId="164" fontId="9" fillId="0" borderId="0" xfId="1" applyFont="1" applyFill="1" applyBorder="1" applyAlignment="1">
      <alignment vertical="center" shrinkToFit="1"/>
    </xf>
    <xf numFmtId="0" fontId="13" fillId="0" borderId="0" xfId="0" applyFont="1"/>
    <xf numFmtId="0" fontId="14" fillId="0" borderId="0" xfId="0" applyFont="1" applyAlignment="1">
      <alignment vertical="center"/>
    </xf>
    <xf numFmtId="164" fontId="9" fillId="0" borderId="0" xfId="1" applyFont="1" applyFill="1" applyBorder="1" applyAlignment="1">
      <alignment horizontal="center" vertical="center" wrapText="1"/>
    </xf>
    <xf numFmtId="0" fontId="16" fillId="0" borderId="0" xfId="0" applyFont="1" applyAlignment="1">
      <alignment horizontal="justify" vertical="center" shrinkToFit="1"/>
    </xf>
    <xf numFmtId="10" fontId="16" fillId="0" borderId="0" xfId="2" applyNumberFormat="1" applyFont="1" applyFill="1" applyBorder="1" applyAlignment="1" applyProtection="1">
      <alignment horizontal="center" vertical="center" shrinkToFit="1"/>
    </xf>
    <xf numFmtId="164" fontId="16" fillId="0" borderId="0" xfId="1" applyFont="1" applyFill="1" applyBorder="1" applyAlignment="1">
      <alignment vertical="center" shrinkToFit="1"/>
    </xf>
    <xf numFmtId="0" fontId="15" fillId="0" borderId="0" xfId="0" applyFont="1"/>
    <xf numFmtId="0" fontId="10" fillId="2" borderId="0" xfId="0" applyFont="1" applyFill="1"/>
    <xf numFmtId="43" fontId="10" fillId="0" borderId="0" xfId="0" applyNumberFormat="1" applyFont="1"/>
    <xf numFmtId="0" fontId="10" fillId="0" borderId="1" xfId="0" applyFont="1" applyBorder="1" applyAlignment="1">
      <alignment vertical="center" shrinkToFit="1"/>
    </xf>
    <xf numFmtId="0" fontId="9" fillId="0" borderId="28" xfId="0" applyFont="1" applyBorder="1" applyAlignment="1">
      <alignment horizontal="center" vertical="center" wrapText="1" shrinkToFit="1"/>
    </xf>
    <xf numFmtId="0" fontId="9" fillId="0" borderId="6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 wrapText="1"/>
    </xf>
    <xf numFmtId="0" fontId="10" fillId="0" borderId="24" xfId="0" applyFont="1" applyBorder="1" applyAlignment="1">
      <alignment horizontal="justify" vertical="center" shrinkToFit="1"/>
    </xf>
    <xf numFmtId="10" fontId="10" fillId="0" borderId="1" xfId="2" applyNumberFormat="1" applyFont="1" applyFill="1" applyBorder="1" applyAlignment="1" applyProtection="1">
      <alignment horizontal="center" vertical="center" shrinkToFit="1"/>
    </xf>
    <xf numFmtId="10" fontId="9" fillId="0" borderId="1" xfId="0" applyNumberFormat="1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64" fontId="9" fillId="0" borderId="4" xfId="1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43" fontId="10" fillId="0" borderId="4" xfId="0" applyNumberFormat="1" applyFont="1" applyBorder="1" applyAlignment="1">
      <alignment horizontal="justify" vertical="center" wrapText="1"/>
    </xf>
    <xf numFmtId="0" fontId="14" fillId="0" borderId="0" xfId="0" applyFont="1" applyAlignment="1">
      <alignment horizontal="left" vertical="center" wrapText="1"/>
    </xf>
    <xf numFmtId="164" fontId="10" fillId="0" borderId="4" xfId="1" applyFont="1" applyFill="1" applyBorder="1" applyAlignment="1">
      <alignment horizontal="center" vertical="center" wrapText="1"/>
    </xf>
    <xf numFmtId="164" fontId="10" fillId="0" borderId="1" xfId="5" applyFont="1" applyFill="1" applyBorder="1" applyAlignment="1">
      <alignment vertical="center" shrinkToFit="1"/>
    </xf>
    <xf numFmtId="164" fontId="9" fillId="0" borderId="4" xfId="1" applyFont="1" applyFill="1" applyBorder="1" applyAlignment="1">
      <alignment horizontal="center" vertical="center" shrinkToFit="1"/>
    </xf>
    <xf numFmtId="164" fontId="10" fillId="0" borderId="4" xfId="1" applyFont="1" applyFill="1" applyBorder="1" applyAlignment="1">
      <alignment vertical="center" shrinkToFit="1"/>
    </xf>
    <xf numFmtId="0" fontId="10" fillId="0" borderId="0" xfId="0" applyFont="1" applyAlignment="1">
      <alignment horizontal="justify" vertical="center" shrinkToFit="1"/>
    </xf>
    <xf numFmtId="14" fontId="10" fillId="0" borderId="0" xfId="1" applyNumberFormat="1" applyFont="1" applyFill="1" applyBorder="1" applyAlignment="1">
      <alignment horizontal="center" vertical="center" shrinkToFit="1"/>
    </xf>
    <xf numFmtId="9" fontId="10" fillId="0" borderId="1" xfId="0" applyNumberFormat="1" applyFont="1" applyBorder="1" applyAlignment="1">
      <alignment horizontal="center" vertical="center" shrinkToFit="1"/>
    </xf>
    <xf numFmtId="10" fontId="10" fillId="0" borderId="1" xfId="0" applyNumberFormat="1" applyFont="1" applyBorder="1" applyAlignment="1">
      <alignment horizontal="center" vertical="center" shrinkToFit="1"/>
    </xf>
    <xf numFmtId="164" fontId="9" fillId="0" borderId="4" xfId="1" applyFont="1" applyFill="1" applyBorder="1" applyAlignment="1">
      <alignment vertical="center" shrinkToFit="1"/>
    </xf>
    <xf numFmtId="44" fontId="10" fillId="0" borderId="4" xfId="1" applyNumberFormat="1" applyFont="1" applyFill="1" applyBorder="1" applyAlignment="1">
      <alignment horizontal="center" vertical="center" wrapText="1"/>
    </xf>
    <xf numFmtId="9" fontId="10" fillId="0" borderId="1" xfId="2" applyFont="1" applyFill="1" applyBorder="1" applyAlignment="1">
      <alignment horizontal="center" vertical="center" wrapText="1"/>
    </xf>
    <xf numFmtId="164" fontId="10" fillId="0" borderId="35" xfId="1" applyFont="1" applyFill="1" applyBorder="1" applyAlignment="1">
      <alignment horizontal="center" vertical="center" wrapText="1"/>
    </xf>
    <xf numFmtId="10" fontId="10" fillId="0" borderId="1" xfId="7" applyNumberFormat="1" applyFont="1" applyFill="1" applyBorder="1" applyAlignment="1">
      <alignment horizontal="center" vertical="center" shrinkToFit="1"/>
    </xf>
    <xf numFmtId="164" fontId="10" fillId="0" borderId="0" xfId="0" applyNumberFormat="1" applyFont="1"/>
    <xf numFmtId="43" fontId="10" fillId="0" borderId="0" xfId="3" applyFont="1"/>
    <xf numFmtId="167" fontId="10" fillId="0" borderId="0" xfId="3" applyNumberFormat="1" applyFont="1"/>
    <xf numFmtId="167" fontId="17" fillId="0" borderId="0" xfId="3" applyNumberFormat="1" applyFont="1"/>
    <xf numFmtId="10" fontId="10" fillId="0" borderId="0" xfId="0" applyNumberFormat="1" applyFont="1"/>
    <xf numFmtId="44" fontId="10" fillId="0" borderId="0" xfId="0" applyNumberFormat="1" applyFont="1"/>
    <xf numFmtId="0" fontId="20" fillId="0" borderId="0" xfId="8" applyFont="1"/>
    <xf numFmtId="0" fontId="20" fillId="0" borderId="0" xfId="8" applyFont="1" applyAlignment="1">
      <alignment horizontal="center" vertical="center"/>
    </xf>
    <xf numFmtId="0" fontId="22" fillId="0" borderId="0" xfId="8" applyFont="1" applyAlignment="1">
      <alignment horizontal="left" vertical="center"/>
    </xf>
    <xf numFmtId="0" fontId="19" fillId="0" borderId="0" xfId="8" applyFont="1" applyAlignment="1">
      <alignment horizontal="left" vertical="center"/>
    </xf>
    <xf numFmtId="0" fontId="21" fillId="0" borderId="0" xfId="8" applyFont="1" applyAlignment="1">
      <alignment horizontal="left" vertical="center"/>
    </xf>
    <xf numFmtId="0" fontId="23" fillId="2" borderId="0" xfId="9" applyFont="1" applyFill="1" applyAlignment="1">
      <alignment horizontal="center" vertical="center" wrapText="1"/>
    </xf>
    <xf numFmtId="0" fontId="29" fillId="0" borderId="1" xfId="10" applyFont="1" applyBorder="1" applyAlignment="1">
      <alignment horizontal="center" vertical="center" wrapText="1"/>
    </xf>
    <xf numFmtId="1" fontId="37" fillId="0" borderId="0" xfId="8" applyNumberFormat="1" applyFont="1" applyAlignment="1">
      <alignment horizontal="center" vertical="center" shrinkToFit="1"/>
    </xf>
    <xf numFmtId="0" fontId="38" fillId="0" borderId="0" xfId="8" applyFont="1" applyAlignment="1">
      <alignment horizontal="center" vertical="center" wrapText="1"/>
    </xf>
    <xf numFmtId="168" fontId="38" fillId="0" borderId="0" xfId="8" applyNumberFormat="1" applyFont="1" applyAlignment="1">
      <alignment horizontal="center" vertical="center" wrapText="1"/>
    </xf>
    <xf numFmtId="164" fontId="19" fillId="7" borderId="0" xfId="5" applyFont="1" applyFill="1" applyAlignment="1">
      <alignment horizontal="center" vertical="center"/>
    </xf>
    <xf numFmtId="0" fontId="40" fillId="2" borderId="0" xfId="8" applyFont="1" applyFill="1" applyAlignment="1">
      <alignment horizontal="center" vertical="center"/>
    </xf>
    <xf numFmtId="0" fontId="24" fillId="0" borderId="0" xfId="8" applyFont="1" applyAlignment="1">
      <alignment horizontal="justify" vertical="center"/>
    </xf>
    <xf numFmtId="0" fontId="42" fillId="5" borderId="1" xfId="9" applyFont="1" applyFill="1" applyBorder="1" applyAlignment="1">
      <alignment horizontal="center" vertical="center" wrapText="1"/>
    </xf>
    <xf numFmtId="0" fontId="43" fillId="2" borderId="1" xfId="9" applyFont="1" applyFill="1" applyBorder="1" applyAlignment="1">
      <alignment horizontal="center" vertical="center" wrapText="1"/>
    </xf>
    <xf numFmtId="14" fontId="43" fillId="2" borderId="1" xfId="9" applyNumberFormat="1" applyFont="1" applyFill="1" applyBorder="1" applyAlignment="1">
      <alignment horizontal="center" vertical="center" wrapText="1"/>
    </xf>
    <xf numFmtId="0" fontId="45" fillId="2" borderId="0" xfId="9" applyFont="1" applyFill="1" applyAlignment="1">
      <alignment horizontal="justify" vertical="center" wrapText="1"/>
    </xf>
    <xf numFmtId="0" fontId="46" fillId="2" borderId="0" xfId="12" applyFont="1" applyFill="1" applyAlignment="1">
      <alignment horizontal="center" vertical="center" wrapText="1"/>
    </xf>
    <xf numFmtId="0" fontId="46" fillId="2" borderId="0" xfId="9" applyFont="1" applyFill="1" applyAlignment="1">
      <alignment horizontal="center" vertical="center" wrapText="1"/>
    </xf>
    <xf numFmtId="0" fontId="45" fillId="2" borderId="0" xfId="9" applyFont="1" applyFill="1" applyAlignment="1">
      <alignment horizontal="left" vertical="center" wrapText="1"/>
    </xf>
    <xf numFmtId="0" fontId="21" fillId="0" borderId="0" xfId="8" applyFont="1" applyAlignment="1">
      <alignment horizontal="center" vertical="center"/>
    </xf>
    <xf numFmtId="0" fontId="44" fillId="0" borderId="0" xfId="8" applyFont="1"/>
    <xf numFmtId="0" fontId="44" fillId="0" borderId="0" xfId="8" applyFont="1" applyAlignment="1">
      <alignment horizontal="center" vertical="center"/>
    </xf>
    <xf numFmtId="0" fontId="43" fillId="2" borderId="0" xfId="9" applyFont="1" applyFill="1" applyAlignment="1">
      <alignment horizontal="left" vertical="center" wrapText="1"/>
    </xf>
    <xf numFmtId="0" fontId="43" fillId="2" borderId="0" xfId="9" applyFont="1" applyFill="1" applyAlignment="1">
      <alignment horizontal="center" vertical="center" wrapText="1"/>
    </xf>
    <xf numFmtId="14" fontId="43" fillId="2" borderId="0" xfId="9" applyNumberFormat="1" applyFont="1" applyFill="1" applyAlignment="1">
      <alignment horizontal="center" vertical="center" wrapText="1"/>
    </xf>
    <xf numFmtId="164" fontId="47" fillId="5" borderId="38" xfId="1" applyFont="1" applyFill="1" applyBorder="1" applyAlignment="1">
      <alignment horizontal="center" vertical="center"/>
    </xf>
    <xf numFmtId="0" fontId="10" fillId="0" borderId="39" xfId="0" applyFont="1" applyBorder="1" applyAlignment="1">
      <alignment horizontal="center" vertical="center" shrinkToFit="1"/>
    </xf>
    <xf numFmtId="0" fontId="10" fillId="0" borderId="40" xfId="0" applyFont="1" applyBorder="1" applyAlignment="1">
      <alignment horizontal="left" vertical="center" wrapText="1"/>
    </xf>
    <xf numFmtId="0" fontId="10" fillId="0" borderId="41" xfId="0" applyFont="1" applyBorder="1" applyAlignment="1">
      <alignment horizontal="left" vertical="center" wrapText="1"/>
    </xf>
    <xf numFmtId="10" fontId="10" fillId="0" borderId="42" xfId="2" applyNumberFormat="1" applyFont="1" applyFill="1" applyBorder="1" applyAlignment="1" applyProtection="1">
      <alignment horizontal="center" vertical="center" shrinkToFit="1"/>
    </xf>
    <xf numFmtId="164" fontId="10" fillId="0" borderId="43" xfId="1" applyFont="1" applyFill="1" applyBorder="1" applyAlignment="1">
      <alignment vertical="center" shrinkToFit="1"/>
    </xf>
    <xf numFmtId="166" fontId="10" fillId="0" borderId="0" xfId="0" applyNumberFormat="1" applyFont="1"/>
    <xf numFmtId="10" fontId="47" fillId="2" borderId="3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10" fontId="12" fillId="4" borderId="38" xfId="0" applyNumberFormat="1" applyFont="1" applyFill="1" applyBorder="1" applyAlignment="1">
      <alignment horizontal="center"/>
    </xf>
    <xf numFmtId="10" fontId="12" fillId="4" borderId="38" xfId="2" applyNumberFormat="1" applyFont="1" applyFill="1" applyBorder="1" applyAlignment="1">
      <alignment horizontal="center"/>
    </xf>
    <xf numFmtId="0" fontId="22" fillId="0" borderId="0" xfId="8" applyFont="1" applyAlignment="1">
      <alignment vertical="center"/>
    </xf>
    <xf numFmtId="0" fontId="3" fillId="0" borderId="0" xfId="13"/>
    <xf numFmtId="0" fontId="48" fillId="9" borderId="6" xfId="13" applyFont="1" applyFill="1" applyBorder="1" applyAlignment="1">
      <alignment horizontal="center" vertical="center" wrapText="1"/>
    </xf>
    <xf numFmtId="0" fontId="48" fillId="9" borderId="1" xfId="13" applyFont="1" applyFill="1" applyBorder="1" applyAlignment="1">
      <alignment horizontal="center" vertical="center" wrapText="1"/>
    </xf>
    <xf numFmtId="0" fontId="48" fillId="9" borderId="4" xfId="13" applyFont="1" applyFill="1" applyBorder="1" applyAlignment="1">
      <alignment horizontal="center" vertical="center" wrapText="1"/>
    </xf>
    <xf numFmtId="0" fontId="49" fillId="2" borderId="6" xfId="13" applyFont="1" applyFill="1" applyBorder="1" applyAlignment="1">
      <alignment horizontal="center" vertical="center" wrapText="1"/>
    </xf>
    <xf numFmtId="0" fontId="50" fillId="2" borderId="1" xfId="13" applyFont="1" applyFill="1" applyBorder="1" applyAlignment="1">
      <alignment vertical="center" wrapText="1"/>
    </xf>
    <xf numFmtId="0" fontId="50" fillId="2" borderId="1" xfId="13" applyFont="1" applyFill="1" applyBorder="1" applyAlignment="1">
      <alignment horizontal="center" vertical="center" wrapText="1"/>
    </xf>
    <xf numFmtId="169" fontId="50" fillId="2" borderId="1" xfId="14" applyFont="1" applyFill="1" applyBorder="1" applyAlignment="1">
      <alignment horizontal="center" vertical="center"/>
    </xf>
    <xf numFmtId="0" fontId="50" fillId="2" borderId="1" xfId="13" applyFont="1" applyFill="1" applyBorder="1" applyAlignment="1">
      <alignment horizontal="center" vertical="center"/>
    </xf>
    <xf numFmtId="164" fontId="50" fillId="2" borderId="1" xfId="13" applyNumberFormat="1" applyFont="1" applyFill="1" applyBorder="1" applyAlignment="1">
      <alignment horizontal="center" vertical="center"/>
    </xf>
    <xf numFmtId="164" fontId="50" fillId="2" borderId="1" xfId="15" applyFont="1" applyFill="1" applyBorder="1" applyAlignment="1">
      <alignment horizontal="center" vertical="center"/>
    </xf>
    <xf numFmtId="164" fontId="50" fillId="2" borderId="4" xfId="15" applyFont="1" applyFill="1" applyBorder="1" applyAlignment="1">
      <alignment horizontal="center" vertical="center"/>
    </xf>
    <xf numFmtId="1" fontId="3" fillId="0" borderId="0" xfId="13" applyNumberFormat="1"/>
    <xf numFmtId="169" fontId="50" fillId="2" borderId="42" xfId="14" applyFont="1" applyFill="1" applyBorder="1" applyAlignment="1">
      <alignment horizontal="center" vertical="center"/>
    </xf>
    <xf numFmtId="0" fontId="50" fillId="2" borderId="42" xfId="13" applyFont="1" applyFill="1" applyBorder="1" applyAlignment="1">
      <alignment horizontal="center" vertical="center"/>
    </xf>
    <xf numFmtId="0" fontId="50" fillId="2" borderId="42" xfId="13" applyFont="1" applyFill="1" applyBorder="1" applyAlignment="1">
      <alignment vertical="center" wrapText="1"/>
    </xf>
    <xf numFmtId="0" fontId="50" fillId="2" borderId="42" xfId="13" applyFont="1" applyFill="1" applyBorder="1" applyAlignment="1">
      <alignment horizontal="center" vertical="center" wrapText="1"/>
    </xf>
    <xf numFmtId="0" fontId="48" fillId="9" borderId="8" xfId="13" applyFont="1" applyFill="1" applyBorder="1" applyAlignment="1">
      <alignment horizontal="center" vertical="center"/>
    </xf>
    <xf numFmtId="164" fontId="48" fillId="9" borderId="8" xfId="13" applyNumberFormat="1" applyFont="1" applyFill="1" applyBorder="1" applyAlignment="1">
      <alignment horizontal="center" vertical="center"/>
    </xf>
    <xf numFmtId="164" fontId="48" fillId="9" borderId="9" xfId="13" applyNumberFormat="1" applyFont="1" applyFill="1" applyBorder="1" applyAlignment="1">
      <alignment horizontal="center" vertical="center"/>
    </xf>
    <xf numFmtId="164" fontId="3" fillId="0" borderId="0" xfId="16" applyFont="1"/>
    <xf numFmtId="0" fontId="48" fillId="9" borderId="19" xfId="13" applyFont="1" applyFill="1" applyBorder="1" applyAlignment="1">
      <alignment horizontal="center" vertical="center" wrapText="1"/>
    </xf>
    <xf numFmtId="0" fontId="48" fillId="9" borderId="12" xfId="13" applyFont="1" applyFill="1" applyBorder="1" applyAlignment="1">
      <alignment horizontal="center" vertical="center" wrapText="1"/>
    </xf>
    <xf numFmtId="0" fontId="48" fillId="9" borderId="20" xfId="13" applyFont="1" applyFill="1" applyBorder="1" applyAlignment="1">
      <alignment horizontal="center" vertical="center" wrapText="1"/>
    </xf>
    <xf numFmtId="0" fontId="48" fillId="9" borderId="52" xfId="13" applyFont="1" applyFill="1" applyBorder="1" applyAlignment="1">
      <alignment horizontal="center" vertical="center" wrapText="1"/>
    </xf>
    <xf numFmtId="0" fontId="48" fillId="9" borderId="53" xfId="13" applyFont="1" applyFill="1" applyBorder="1" applyAlignment="1">
      <alignment horizontal="center" vertical="center" wrapText="1"/>
    </xf>
    <xf numFmtId="0" fontId="48" fillId="9" borderId="54" xfId="13" applyFont="1" applyFill="1" applyBorder="1" applyAlignment="1">
      <alignment horizontal="center" vertical="center" wrapText="1"/>
    </xf>
    <xf numFmtId="44" fontId="48" fillId="9" borderId="36" xfId="13" applyNumberFormat="1" applyFont="1" applyFill="1" applyBorder="1" applyAlignment="1">
      <alignment horizontal="center" vertical="center" wrapText="1"/>
    </xf>
    <xf numFmtId="44" fontId="48" fillId="9" borderId="56" xfId="13" applyNumberFormat="1" applyFont="1" applyFill="1" applyBorder="1" applyAlignment="1">
      <alignment horizontal="center" vertical="center" wrapText="1"/>
    </xf>
    <xf numFmtId="44" fontId="48" fillId="9" borderId="57" xfId="13" applyNumberFormat="1" applyFont="1" applyFill="1" applyBorder="1" applyAlignment="1">
      <alignment horizontal="center" vertical="center" wrapText="1"/>
    </xf>
    <xf numFmtId="0" fontId="47" fillId="0" borderId="0" xfId="0" applyFont="1"/>
    <xf numFmtId="0" fontId="47" fillId="0" borderId="0" xfId="0" applyFont="1" applyAlignment="1">
      <alignment vertical="center"/>
    </xf>
    <xf numFmtId="164" fontId="47" fillId="0" borderId="0" xfId="1" applyFont="1" applyAlignment="1">
      <alignment horizontal="center" vertical="center"/>
    </xf>
    <xf numFmtId="0" fontId="47" fillId="0" borderId="0" xfId="0" applyFont="1" applyAlignment="1">
      <alignment horizontal="center" vertical="center" wrapText="1"/>
    </xf>
    <xf numFmtId="0" fontId="47" fillId="0" borderId="0" xfId="0" applyFont="1" applyAlignment="1">
      <alignment horizontal="justify" vertical="center" wrapText="1"/>
    </xf>
    <xf numFmtId="0" fontId="54" fillId="11" borderId="15" xfId="0" applyFont="1" applyFill="1" applyBorder="1" applyAlignment="1">
      <alignment vertical="center"/>
    </xf>
    <xf numFmtId="0" fontId="54" fillId="11" borderId="17" xfId="0" applyFont="1" applyFill="1" applyBorder="1" applyAlignment="1">
      <alignment vertical="center"/>
    </xf>
    <xf numFmtId="0" fontId="54" fillId="12" borderId="31" xfId="0" applyFont="1" applyFill="1" applyBorder="1" applyAlignment="1">
      <alignment vertical="center" wrapText="1"/>
    </xf>
    <xf numFmtId="0" fontId="47" fillId="0" borderId="0" xfId="0" applyFont="1" applyAlignment="1">
      <alignment vertical="center" wrapText="1"/>
    </xf>
    <xf numFmtId="0" fontId="54" fillId="0" borderId="0" xfId="0" applyFont="1" applyAlignment="1">
      <alignment vertical="center"/>
    </xf>
    <xf numFmtId="0" fontId="47" fillId="12" borderId="0" xfId="0" applyFont="1" applyFill="1" applyAlignment="1">
      <alignment vertical="center" wrapText="1"/>
    </xf>
    <xf numFmtId="0" fontId="54" fillId="12" borderId="0" xfId="0" applyFont="1" applyFill="1" applyAlignment="1">
      <alignment vertical="center" wrapText="1"/>
    </xf>
    <xf numFmtId="0" fontId="54" fillId="3" borderId="32" xfId="0" applyFont="1" applyFill="1" applyBorder="1" applyAlignment="1">
      <alignment vertical="center"/>
    </xf>
    <xf numFmtId="0" fontId="54" fillId="3" borderId="30" xfId="0" applyFont="1" applyFill="1" applyBorder="1" applyAlignment="1">
      <alignment vertical="center"/>
    </xf>
    <xf numFmtId="0" fontId="10" fillId="5" borderId="6" xfId="0" applyFont="1" applyFill="1" applyBorder="1" applyAlignment="1">
      <alignment horizontal="center" vertical="center" shrinkToFit="1"/>
    </xf>
    <xf numFmtId="164" fontId="9" fillId="3" borderId="9" xfId="1" applyFont="1" applyFill="1" applyBorder="1" applyAlignment="1">
      <alignment vertical="center" shrinkToFit="1"/>
    </xf>
    <xf numFmtId="10" fontId="10" fillId="5" borderId="1" xfId="2" applyNumberFormat="1" applyFont="1" applyFill="1" applyBorder="1" applyAlignment="1" applyProtection="1">
      <alignment horizontal="center" vertical="center" shrinkToFit="1"/>
    </xf>
    <xf numFmtId="164" fontId="10" fillId="5" borderId="4" xfId="1" applyFont="1" applyFill="1" applyBorder="1" applyAlignment="1">
      <alignment vertical="center" shrinkToFit="1"/>
    </xf>
    <xf numFmtId="166" fontId="10" fillId="5" borderId="1" xfId="2" applyNumberFormat="1" applyFont="1" applyFill="1" applyBorder="1" applyAlignment="1" applyProtection="1">
      <alignment horizontal="center" vertical="center" shrinkToFit="1"/>
    </xf>
    <xf numFmtId="166" fontId="10" fillId="5" borderId="38" xfId="2" applyNumberFormat="1" applyFont="1" applyFill="1" applyBorder="1" applyAlignment="1" applyProtection="1">
      <alignment horizontal="center" vertical="center" shrinkToFit="1"/>
    </xf>
    <xf numFmtId="0" fontId="10" fillId="5" borderId="6" xfId="0" applyFont="1" applyFill="1" applyBorder="1" applyAlignment="1">
      <alignment horizontal="center" vertical="center" wrapText="1"/>
    </xf>
    <xf numFmtId="10" fontId="10" fillId="5" borderId="1" xfId="7" applyNumberFormat="1" applyFont="1" applyFill="1" applyBorder="1" applyAlignment="1">
      <alignment horizontal="center" vertical="center" shrinkToFit="1"/>
    </xf>
    <xf numFmtId="164" fontId="10" fillId="5" borderId="4" xfId="1" applyFont="1" applyFill="1" applyBorder="1" applyAlignment="1">
      <alignment horizontal="center" vertical="center" wrapText="1"/>
    </xf>
    <xf numFmtId="0" fontId="54" fillId="12" borderId="0" xfId="0" applyFont="1" applyFill="1" applyAlignment="1">
      <alignment horizontal="left" vertical="center" wrapText="1"/>
    </xf>
    <xf numFmtId="0" fontId="10" fillId="0" borderId="23" xfId="0" applyFont="1" applyBorder="1" applyAlignment="1">
      <alignment horizontal="center" vertical="center" shrinkToFit="1"/>
    </xf>
    <xf numFmtId="164" fontId="10" fillId="0" borderId="43" xfId="1" applyFont="1" applyFill="1" applyBorder="1" applyAlignment="1">
      <alignment horizontal="center" vertical="center" wrapText="1" shrinkToFit="1"/>
    </xf>
    <xf numFmtId="0" fontId="10" fillId="0" borderId="0" xfId="0" quotePrefix="1" applyFont="1"/>
    <xf numFmtId="0" fontId="10" fillId="0" borderId="70" xfId="0" applyFont="1" applyBorder="1" applyAlignment="1">
      <alignment horizontal="justify" vertical="center" shrinkToFit="1"/>
    </xf>
    <xf numFmtId="164" fontId="10" fillId="0" borderId="21" xfId="1" applyFont="1" applyFill="1" applyBorder="1" applyAlignment="1">
      <alignment horizontal="center" vertical="center" shrinkToFit="1"/>
    </xf>
    <xf numFmtId="164" fontId="10" fillId="0" borderId="1" xfId="1" applyFont="1" applyFill="1" applyBorder="1" applyAlignment="1">
      <alignment horizontal="center" vertical="center" shrinkToFit="1"/>
    </xf>
    <xf numFmtId="165" fontId="10" fillId="0" borderId="1" xfId="3" applyNumberFormat="1" applyFont="1" applyFill="1" applyBorder="1" applyAlignment="1">
      <alignment horizontal="center" vertical="center" shrinkToFit="1"/>
    </xf>
    <xf numFmtId="0" fontId="10" fillId="0" borderId="3" xfId="0" applyFont="1" applyBorder="1" applyAlignment="1">
      <alignment vertical="center" shrinkToFit="1"/>
    </xf>
    <xf numFmtId="0" fontId="10" fillId="0" borderId="2" xfId="0" applyFont="1" applyBorder="1" applyAlignment="1">
      <alignment vertical="center" shrinkToFit="1"/>
    </xf>
    <xf numFmtId="164" fontId="55" fillId="3" borderId="9" xfId="1" applyFont="1" applyFill="1" applyBorder="1" applyAlignment="1">
      <alignment horizontal="center" vertical="center" wrapText="1"/>
    </xf>
    <xf numFmtId="44" fontId="9" fillId="3" borderId="9" xfId="1" applyNumberFormat="1" applyFont="1" applyFill="1" applyBorder="1" applyAlignment="1">
      <alignment horizontal="center" vertical="center" wrapText="1"/>
    </xf>
    <xf numFmtId="10" fontId="9" fillId="3" borderId="8" xfId="2" applyNumberFormat="1" applyFont="1" applyFill="1" applyBorder="1" applyAlignment="1">
      <alignment horizontal="center" vertical="center" wrapText="1"/>
    </xf>
    <xf numFmtId="164" fontId="9" fillId="3" borderId="9" xfId="1" applyFont="1" applyFill="1" applyBorder="1" applyAlignment="1">
      <alignment horizontal="center" vertical="center" wrapText="1"/>
    </xf>
    <xf numFmtId="164" fontId="10" fillId="3" borderId="18" xfId="1" applyFont="1" applyFill="1" applyBorder="1" applyAlignment="1">
      <alignment horizontal="center" vertical="center" wrapText="1"/>
    </xf>
    <xf numFmtId="164" fontId="9" fillId="3" borderId="14" xfId="1" applyFont="1" applyFill="1" applyBorder="1" applyAlignment="1">
      <alignment horizontal="center" vertical="center" wrapText="1"/>
    </xf>
    <xf numFmtId="0" fontId="54" fillId="3" borderId="13" xfId="1" applyNumberFormat="1" applyFont="1" applyFill="1" applyBorder="1" applyAlignment="1">
      <alignment horizontal="center" vertical="center"/>
    </xf>
    <xf numFmtId="164" fontId="54" fillId="3" borderId="13" xfId="1" applyFont="1" applyFill="1" applyBorder="1" applyAlignment="1">
      <alignment horizontal="center" vertical="center"/>
    </xf>
    <xf numFmtId="10" fontId="9" fillId="3" borderId="8" xfId="2" applyNumberFormat="1" applyFont="1" applyFill="1" applyBorder="1" applyAlignment="1">
      <alignment horizontal="center" vertical="center" shrinkToFit="1"/>
    </xf>
    <xf numFmtId="10" fontId="9" fillId="3" borderId="8" xfId="2" applyNumberFormat="1" applyFont="1" applyFill="1" applyBorder="1" applyAlignment="1" applyProtection="1">
      <alignment horizontal="center" vertical="center" shrinkToFit="1"/>
    </xf>
    <xf numFmtId="2" fontId="10" fillId="0" borderId="4" xfId="0" applyNumberFormat="1" applyFont="1" applyBorder="1"/>
    <xf numFmtId="14" fontId="10" fillId="0" borderId="20" xfId="1" applyNumberFormat="1" applyFont="1" applyFill="1" applyBorder="1" applyAlignment="1">
      <alignment horizontal="center" vertical="center" shrinkToFit="1"/>
    </xf>
    <xf numFmtId="0" fontId="56" fillId="0" borderId="6" xfId="9" applyFont="1" applyBorder="1" applyAlignment="1">
      <alignment horizontal="center" vertical="center" wrapText="1"/>
    </xf>
    <xf numFmtId="0" fontId="47" fillId="0" borderId="1" xfId="9" applyFont="1" applyBorder="1" applyAlignment="1">
      <alignment horizontal="justify" vertical="center" wrapText="1"/>
    </xf>
    <xf numFmtId="0" fontId="47" fillId="0" borderId="1" xfId="9" applyFont="1" applyBorder="1" applyAlignment="1">
      <alignment horizontal="left" vertical="center" wrapText="1"/>
    </xf>
    <xf numFmtId="0" fontId="47" fillId="0" borderId="0" xfId="0" applyFont="1" applyAlignment="1">
      <alignment wrapText="1"/>
    </xf>
    <xf numFmtId="0" fontId="57" fillId="9" borderId="6" xfId="9" applyFont="1" applyFill="1" applyBorder="1" applyAlignment="1">
      <alignment horizontal="center" vertical="center" wrapText="1"/>
    </xf>
    <xf numFmtId="0" fontId="57" fillId="9" borderId="1" xfId="9" applyFont="1" applyFill="1" applyBorder="1" applyAlignment="1">
      <alignment horizontal="center" vertical="center" wrapText="1"/>
    </xf>
    <xf numFmtId="0" fontId="57" fillId="9" borderId="4" xfId="9" applyFont="1" applyFill="1" applyBorder="1" applyAlignment="1">
      <alignment horizontal="center" vertical="center" wrapText="1"/>
    </xf>
    <xf numFmtId="0" fontId="56" fillId="0" borderId="1" xfId="9" applyFont="1" applyBorder="1" applyAlignment="1">
      <alignment horizontal="center" vertical="center" wrapText="1"/>
    </xf>
    <xf numFmtId="0" fontId="47" fillId="0" borderId="1" xfId="9" applyFont="1" applyBorder="1" applyAlignment="1">
      <alignment horizontal="center" vertical="center" wrapText="1"/>
    </xf>
    <xf numFmtId="44" fontId="47" fillId="0" borderId="1" xfId="9" applyNumberFormat="1" applyFont="1" applyBorder="1" applyAlignment="1">
      <alignment horizontal="center" vertical="center"/>
    </xf>
    <xf numFmtId="44" fontId="56" fillId="0" borderId="1" xfId="9" applyNumberFormat="1" applyFont="1" applyBorder="1" applyAlignment="1">
      <alignment horizontal="center" vertical="center" wrapText="1"/>
    </xf>
    <xf numFmtId="44" fontId="56" fillId="0" borderId="4" xfId="9" applyNumberFormat="1" applyFont="1" applyBorder="1" applyAlignment="1">
      <alignment horizontal="center" vertical="center" wrapText="1"/>
    </xf>
    <xf numFmtId="17" fontId="47" fillId="0" borderId="0" xfId="0" applyNumberFormat="1" applyFont="1"/>
    <xf numFmtId="44" fontId="54" fillId="9" borderId="8" xfId="9" applyNumberFormat="1" applyFont="1" applyFill="1" applyBorder="1" applyAlignment="1">
      <alignment vertical="center"/>
    </xf>
    <xf numFmtId="44" fontId="54" fillId="9" borderId="9" xfId="9" applyNumberFormat="1" applyFont="1" applyFill="1" applyBorder="1" applyAlignment="1">
      <alignment vertical="center"/>
    </xf>
    <xf numFmtId="0" fontId="56" fillId="0" borderId="0" xfId="9" applyFont="1" applyAlignment="1">
      <alignment horizontal="center" vertical="center" wrapText="1"/>
    </xf>
    <xf numFmtId="0" fontId="56" fillId="0" borderId="0" xfId="9" applyFont="1" applyAlignment="1">
      <alignment horizontal="justify" vertical="center" wrapText="1"/>
    </xf>
    <xf numFmtId="1" fontId="56" fillId="0" borderId="0" xfId="9" applyNumberFormat="1" applyFont="1" applyAlignment="1">
      <alignment horizontal="center" vertical="center" wrapText="1"/>
    </xf>
    <xf numFmtId="44" fontId="56" fillId="0" borderId="0" xfId="9" applyNumberFormat="1" applyFont="1" applyAlignment="1">
      <alignment horizontal="center" vertical="center" wrapText="1"/>
    </xf>
    <xf numFmtId="0" fontId="56" fillId="0" borderId="23" xfId="9" applyFont="1" applyBorder="1" applyAlignment="1">
      <alignment horizontal="center" vertical="center" wrapText="1"/>
    </xf>
    <xf numFmtId="0" fontId="47" fillId="0" borderId="74" xfId="9" applyFont="1" applyBorder="1" applyAlignment="1">
      <alignment horizontal="left" vertical="center" wrapText="1"/>
    </xf>
    <xf numFmtId="0" fontId="56" fillId="0" borderId="75" xfId="9" applyFont="1" applyBorder="1" applyAlignment="1">
      <alignment horizontal="center" vertical="center" wrapText="1"/>
    </xf>
    <xf numFmtId="0" fontId="47" fillId="0" borderId="74" xfId="9" applyFont="1" applyBorder="1" applyAlignment="1">
      <alignment horizontal="center" vertical="center" wrapText="1"/>
    </xf>
    <xf numFmtId="0" fontId="47" fillId="0" borderId="75" xfId="9" applyFont="1" applyBorder="1" applyAlignment="1">
      <alignment horizontal="center" vertical="center" wrapText="1"/>
    </xf>
    <xf numFmtId="44" fontId="47" fillId="0" borderId="75" xfId="9" applyNumberFormat="1" applyFont="1" applyBorder="1" applyAlignment="1">
      <alignment horizontal="center" vertical="center"/>
    </xf>
    <xf numFmtId="44" fontId="56" fillId="0" borderId="75" xfId="9" applyNumberFormat="1" applyFont="1" applyBorder="1" applyAlignment="1">
      <alignment horizontal="center" vertical="center" wrapText="1"/>
    </xf>
    <xf numFmtId="44" fontId="54" fillId="9" borderId="46" xfId="9" applyNumberFormat="1" applyFont="1" applyFill="1" applyBorder="1" applyAlignment="1">
      <alignment vertical="center"/>
    </xf>
    <xf numFmtId="44" fontId="54" fillId="9" borderId="47" xfId="9" applyNumberFormat="1" applyFont="1" applyFill="1" applyBorder="1" applyAlignment="1">
      <alignment vertical="center"/>
    </xf>
    <xf numFmtId="44" fontId="3" fillId="0" borderId="0" xfId="13" applyNumberFormat="1"/>
    <xf numFmtId="8" fontId="3" fillId="0" borderId="0" xfId="13" applyNumberFormat="1"/>
    <xf numFmtId="8" fontId="58" fillId="0" borderId="0" xfId="0" applyNumberFormat="1" applyFont="1"/>
    <xf numFmtId="8" fontId="59" fillId="0" borderId="0" xfId="0" applyNumberFormat="1" applyFont="1"/>
    <xf numFmtId="0" fontId="53" fillId="0" borderId="0" xfId="0" applyFont="1"/>
    <xf numFmtId="164" fontId="53" fillId="0" borderId="0" xfId="1" applyFont="1" applyBorder="1"/>
    <xf numFmtId="9" fontId="53" fillId="0" borderId="0" xfId="1" applyNumberFormat="1" applyFont="1" applyBorder="1"/>
    <xf numFmtId="10" fontId="53" fillId="0" borderId="0" xfId="1" applyNumberFormat="1" applyFont="1" applyBorder="1"/>
    <xf numFmtId="1" fontId="53" fillId="2" borderId="0" xfId="1" applyNumberFormat="1" applyFont="1" applyFill="1" applyBorder="1"/>
    <xf numFmtId="0" fontId="52" fillId="10" borderId="0" xfId="0" applyFont="1" applyFill="1"/>
    <xf numFmtId="164" fontId="52" fillId="10" borderId="0" xfId="1" applyFont="1" applyFill="1" applyBorder="1"/>
    <xf numFmtId="0" fontId="20" fillId="0" borderId="0" xfId="17" applyFont="1"/>
    <xf numFmtId="0" fontId="62" fillId="0" borderId="77" xfId="17" applyFont="1" applyBorder="1" applyAlignment="1">
      <alignment horizontal="left" vertical="center"/>
    </xf>
    <xf numFmtId="0" fontId="62" fillId="4" borderId="77" xfId="11" applyFont="1" applyFill="1" applyBorder="1" applyAlignment="1">
      <alignment horizontal="center" vertical="center"/>
    </xf>
    <xf numFmtId="0" fontId="62" fillId="0" borderId="77" xfId="17" applyFont="1" applyBorder="1" applyAlignment="1">
      <alignment horizontal="center" vertical="center"/>
    </xf>
    <xf numFmtId="0" fontId="62" fillId="0" borderId="78" xfId="17" applyFont="1" applyBorder="1" applyAlignment="1">
      <alignment horizontal="left" vertical="center"/>
    </xf>
    <xf numFmtId="0" fontId="62" fillId="0" borderId="78" xfId="11" applyFont="1" applyBorder="1" applyAlignment="1">
      <alignment horizontal="center" vertical="center"/>
    </xf>
    <xf numFmtId="0" fontId="62" fillId="15" borderId="78" xfId="17" applyFont="1" applyFill="1" applyBorder="1" applyAlignment="1">
      <alignment horizontal="center" vertical="center"/>
    </xf>
    <xf numFmtId="170" fontId="62" fillId="0" borderId="78" xfId="11" applyNumberFormat="1" applyFont="1" applyBorder="1" applyAlignment="1">
      <alignment horizontal="center" vertical="center"/>
    </xf>
    <xf numFmtId="0" fontId="62" fillId="0" borderId="78" xfId="17" applyFont="1" applyBorder="1" applyAlignment="1">
      <alignment horizontal="center" vertical="center"/>
    </xf>
    <xf numFmtId="0" fontId="62" fillId="0" borderId="78" xfId="17" applyFont="1" applyBorder="1" applyAlignment="1">
      <alignment horizontal="center" vertical="center" wrapText="1"/>
    </xf>
    <xf numFmtId="0" fontId="62" fillId="4" borderId="78" xfId="11" applyFont="1" applyFill="1" applyBorder="1" applyAlignment="1">
      <alignment horizontal="center" vertical="center"/>
    </xf>
    <xf numFmtId="170" fontId="62" fillId="0" borderId="78" xfId="11" applyNumberFormat="1" applyFont="1" applyBorder="1" applyAlignment="1">
      <alignment vertical="center"/>
    </xf>
    <xf numFmtId="171" fontId="62" fillId="0" borderId="79" xfId="11" applyNumberFormat="1" applyFont="1" applyBorder="1" applyAlignment="1">
      <alignment horizontal="center" vertical="center"/>
    </xf>
    <xf numFmtId="0" fontId="62" fillId="0" borderId="80" xfId="17" applyFont="1" applyBorder="1" applyAlignment="1">
      <alignment horizontal="left" vertical="center"/>
    </xf>
    <xf numFmtId="2" fontId="38" fillId="14" borderId="13" xfId="11" applyNumberFormat="1" applyFont="1" applyFill="1" applyBorder="1" applyAlignment="1">
      <alignment horizontal="center" vertical="center"/>
    </xf>
    <xf numFmtId="0" fontId="62" fillId="0" borderId="81" xfId="17" applyFont="1" applyBorder="1" applyAlignment="1">
      <alignment horizontal="center" vertical="center"/>
    </xf>
    <xf numFmtId="0" fontId="62" fillId="0" borderId="0" xfId="17" applyFont="1"/>
    <xf numFmtId="44" fontId="47" fillId="0" borderId="0" xfId="0" applyNumberFormat="1" applyFont="1"/>
    <xf numFmtId="8" fontId="47" fillId="0" borderId="0" xfId="0" applyNumberFormat="1" applyFont="1"/>
    <xf numFmtId="0" fontId="67" fillId="0" borderId="0" xfId="0" applyFont="1" applyAlignment="1">
      <alignment horizontal="center" vertical="center"/>
    </xf>
    <xf numFmtId="0" fontId="68" fillId="0" borderId="0" xfId="0" applyFont="1" applyAlignment="1">
      <alignment vertical="center"/>
    </xf>
    <xf numFmtId="0" fontId="69" fillId="0" borderId="0" xfId="0" applyFont="1" applyAlignment="1">
      <alignment horizontal="left" vertical="center" indent="1"/>
    </xf>
    <xf numFmtId="0" fontId="70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0" fontId="71" fillId="0" borderId="0" xfId="0" applyFont="1" applyAlignment="1">
      <alignment vertical="center"/>
    </xf>
    <xf numFmtId="0" fontId="70" fillId="0" borderId="0" xfId="0" applyFont="1" applyAlignment="1">
      <alignment horizontal="left" vertical="center" indent="1"/>
    </xf>
    <xf numFmtId="0" fontId="69" fillId="17" borderId="82" xfId="0" applyFont="1" applyFill="1" applyBorder="1" applyAlignment="1">
      <alignment vertical="center" wrapText="1"/>
    </xf>
    <xf numFmtId="0" fontId="69" fillId="17" borderId="82" xfId="0" applyFont="1" applyFill="1" applyBorder="1" applyAlignment="1">
      <alignment horizontal="left" vertical="center" wrapText="1" indent="1"/>
    </xf>
    <xf numFmtId="0" fontId="69" fillId="17" borderId="82" xfId="0" applyFont="1" applyFill="1" applyBorder="1" applyAlignment="1">
      <alignment horizontal="left" vertical="center" wrapText="1" indent="4"/>
    </xf>
    <xf numFmtId="0" fontId="70" fillId="0" borderId="83" xfId="0" applyFont="1" applyBorder="1" applyAlignment="1">
      <alignment vertical="center" wrapText="1"/>
    </xf>
    <xf numFmtId="10" fontId="70" fillId="0" borderId="83" xfId="0" applyNumberFormat="1" applyFont="1" applyBorder="1" applyAlignment="1">
      <alignment horizontal="left" vertical="center" wrapText="1" indent="1"/>
    </xf>
    <xf numFmtId="0" fontId="72" fillId="0" borderId="0" xfId="0" applyFont="1" applyAlignment="1">
      <alignment horizontal="center" vertical="center" wrapText="1"/>
    </xf>
    <xf numFmtId="0" fontId="74" fillId="0" borderId="83" xfId="0" applyFont="1" applyBorder="1" applyAlignment="1">
      <alignment horizontal="center" vertical="center" wrapText="1"/>
    </xf>
    <xf numFmtId="0" fontId="70" fillId="0" borderId="0" xfId="0" applyFont="1" applyAlignment="1">
      <alignment horizontal="justify" vertical="center"/>
    </xf>
    <xf numFmtId="0" fontId="71" fillId="0" borderId="0" xfId="0" applyFont="1" applyAlignment="1">
      <alignment horizontal="justify" vertical="center"/>
    </xf>
    <xf numFmtId="0" fontId="60" fillId="0" borderId="0" xfId="0" applyFont="1" applyAlignment="1">
      <alignment horizontal="justify" vertical="center"/>
    </xf>
    <xf numFmtId="0" fontId="69" fillId="0" borderId="0" xfId="0" applyFont="1" applyAlignment="1">
      <alignment horizontal="justify" vertical="center"/>
    </xf>
    <xf numFmtId="0" fontId="77" fillId="0" borderId="0" xfId="0" applyFont="1" applyAlignment="1">
      <alignment horizontal="justify" vertical="center"/>
    </xf>
    <xf numFmtId="0" fontId="18" fillId="0" borderId="0" xfId="0" applyFont="1" applyAlignment="1">
      <alignment horizontal="left" vertical="center" indent="1"/>
    </xf>
    <xf numFmtId="0" fontId="71" fillId="0" borderId="0" xfId="0" applyFont="1" applyAlignment="1">
      <alignment horizontal="left" vertical="center" indent="1"/>
    </xf>
    <xf numFmtId="0" fontId="78" fillId="0" borderId="0" xfId="0" applyFont="1" applyAlignment="1">
      <alignment vertical="center"/>
    </xf>
    <xf numFmtId="0" fontId="60" fillId="0" borderId="0" xfId="0" applyFont="1" applyAlignment="1">
      <alignment horizontal="left" vertical="center" indent="3"/>
    </xf>
    <xf numFmtId="0" fontId="70" fillId="0" borderId="0" xfId="0" applyFont="1" applyAlignment="1">
      <alignment vertical="center" wrapText="1"/>
    </xf>
    <xf numFmtId="0" fontId="70" fillId="0" borderId="0" xfId="0" applyFont="1" applyAlignment="1">
      <alignment horizontal="left" vertical="center" wrapText="1"/>
    </xf>
    <xf numFmtId="0" fontId="18" fillId="0" borderId="0" xfId="0" applyFont="1"/>
    <xf numFmtId="0" fontId="5" fillId="0" borderId="0" xfId="0" applyFont="1"/>
    <xf numFmtId="0" fontId="81" fillId="17" borderId="85" xfId="0" applyFont="1" applyFill="1" applyBorder="1" applyAlignment="1">
      <alignment horizontal="center" vertical="center" wrapText="1"/>
    </xf>
    <xf numFmtId="0" fontId="81" fillId="17" borderId="86" xfId="0" applyFont="1" applyFill="1" applyBorder="1" applyAlignment="1">
      <alignment horizontal="center" vertical="center" wrapText="1"/>
    </xf>
    <xf numFmtId="8" fontId="78" fillId="18" borderId="1" xfId="0" applyNumberFormat="1" applyFont="1" applyFill="1" applyBorder="1" applyAlignment="1">
      <alignment horizontal="center" vertical="center" wrapText="1"/>
    </xf>
    <xf numFmtId="10" fontId="5" fillId="0" borderId="0" xfId="2" applyNumberFormat="1" applyFont="1"/>
    <xf numFmtId="0" fontId="83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  <xf numFmtId="0" fontId="5" fillId="2" borderId="1" xfId="13" applyFont="1" applyFill="1" applyBorder="1" applyAlignment="1">
      <alignment vertical="center" wrapText="1"/>
    </xf>
    <xf numFmtId="0" fontId="70" fillId="0" borderId="83" xfId="0" applyFont="1" applyBorder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172" fontId="5" fillId="0" borderId="0" xfId="0" applyNumberFormat="1" applyFont="1"/>
    <xf numFmtId="0" fontId="78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/>
    </xf>
    <xf numFmtId="10" fontId="89" fillId="0" borderId="1" xfId="2" applyNumberFormat="1" applyFont="1" applyFill="1" applyBorder="1" applyAlignment="1">
      <alignment horizontal="center" vertical="center" wrapText="1"/>
    </xf>
    <xf numFmtId="10" fontId="89" fillId="3" borderId="1" xfId="2" applyNumberFormat="1" applyFont="1" applyFill="1" applyBorder="1" applyAlignment="1">
      <alignment horizontal="center" vertical="center" wrapText="1"/>
    </xf>
    <xf numFmtId="0" fontId="90" fillId="0" borderId="6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center" vertical="center" wrapText="1"/>
    </xf>
    <xf numFmtId="164" fontId="90" fillId="0" borderId="4" xfId="1" applyFont="1" applyFill="1" applyBorder="1" applyAlignment="1">
      <alignment horizontal="center" vertical="center" wrapText="1"/>
    </xf>
    <xf numFmtId="0" fontId="89" fillId="0" borderId="6" xfId="0" applyFont="1" applyBorder="1" applyAlignment="1">
      <alignment horizontal="center" vertical="center" wrapText="1"/>
    </xf>
    <xf numFmtId="164" fontId="89" fillId="0" borderId="4" xfId="1" applyFont="1" applyFill="1" applyBorder="1" applyAlignment="1">
      <alignment horizontal="center" vertical="center" wrapText="1"/>
    </xf>
    <xf numFmtId="0" fontId="89" fillId="3" borderId="6" xfId="0" applyFont="1" applyFill="1" applyBorder="1" applyAlignment="1">
      <alignment horizontal="center" vertical="center" wrapText="1"/>
    </xf>
    <xf numFmtId="164" fontId="89" fillId="3" borderId="4" xfId="1" applyFont="1" applyFill="1" applyBorder="1" applyAlignment="1">
      <alignment horizontal="center" vertical="center" wrapText="1"/>
    </xf>
    <xf numFmtId="9" fontId="89" fillId="0" borderId="1" xfId="2" applyFont="1" applyFill="1" applyBorder="1" applyAlignment="1">
      <alignment horizontal="center" vertical="center" wrapText="1"/>
    </xf>
    <xf numFmtId="10" fontId="89" fillId="0" borderId="1" xfId="7" applyNumberFormat="1" applyFont="1" applyFill="1" applyBorder="1" applyAlignment="1">
      <alignment horizontal="center" vertical="center" shrinkToFit="1"/>
    </xf>
    <xf numFmtId="10" fontId="89" fillId="0" borderId="1" xfId="2" applyNumberFormat="1" applyFont="1" applyFill="1" applyBorder="1" applyAlignment="1" applyProtection="1">
      <alignment horizontal="center" vertical="center" shrinkToFit="1"/>
    </xf>
    <xf numFmtId="10" fontId="10" fillId="0" borderId="0" xfId="2" applyNumberFormat="1" applyFont="1"/>
    <xf numFmtId="0" fontId="1" fillId="0" borderId="0" xfId="0" applyFont="1" applyAlignment="1">
      <alignment vertical="center"/>
    </xf>
    <xf numFmtId="164" fontId="1" fillId="0" borderId="0" xfId="1" applyFont="1" applyAlignment="1">
      <alignment horizontal="center" vertical="center"/>
    </xf>
    <xf numFmtId="0" fontId="1" fillId="0" borderId="0" xfId="0" applyFont="1"/>
    <xf numFmtId="0" fontId="87" fillId="11" borderId="15" xfId="0" applyFont="1" applyFill="1" applyBorder="1" applyAlignment="1">
      <alignment vertical="center"/>
    </xf>
    <xf numFmtId="0" fontId="87" fillId="11" borderId="17" xfId="0" applyFont="1" applyFill="1" applyBorder="1" applyAlignment="1">
      <alignment vertical="center"/>
    </xf>
    <xf numFmtId="0" fontId="87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1" fillId="12" borderId="0" xfId="0" applyFont="1" applyFill="1" applyAlignment="1">
      <alignment vertical="center" wrapText="1"/>
    </xf>
    <xf numFmtId="0" fontId="87" fillId="12" borderId="31" xfId="0" applyFont="1" applyFill="1" applyBorder="1" applyAlignment="1">
      <alignment vertical="center" wrapText="1"/>
    </xf>
    <xf numFmtId="0" fontId="87" fillId="12" borderId="0" xfId="0" applyFont="1" applyFill="1" applyAlignment="1">
      <alignment vertical="center" wrapText="1"/>
    </xf>
    <xf numFmtId="0" fontId="87" fillId="12" borderId="0" xfId="0" applyFont="1" applyFill="1" applyAlignment="1">
      <alignment horizontal="left" vertical="center" wrapText="1"/>
    </xf>
    <xf numFmtId="0" fontId="87" fillId="3" borderId="32" xfId="0" applyFont="1" applyFill="1" applyBorder="1" applyAlignment="1">
      <alignment vertical="center"/>
    </xf>
    <xf numFmtId="0" fontId="87" fillId="3" borderId="30" xfId="0" applyFont="1" applyFill="1" applyBorder="1" applyAlignment="1">
      <alignment vertical="center"/>
    </xf>
    <xf numFmtId="0" fontId="89" fillId="0" borderId="0" xfId="0" applyFont="1"/>
    <xf numFmtId="0" fontId="89" fillId="0" borderId="19" xfId="0" applyFont="1" applyBorder="1" applyAlignment="1">
      <alignment horizontal="center" vertical="center" shrinkToFit="1"/>
    </xf>
    <xf numFmtId="14" fontId="89" fillId="0" borderId="20" xfId="1" applyNumberFormat="1" applyFont="1" applyFill="1" applyBorder="1" applyAlignment="1">
      <alignment horizontal="center" vertical="center" shrinkToFit="1"/>
    </xf>
    <xf numFmtId="0" fontId="89" fillId="0" borderId="6" xfId="0" applyFont="1" applyBorder="1" applyAlignment="1">
      <alignment horizontal="center" vertical="center" shrinkToFit="1"/>
    </xf>
    <xf numFmtId="164" fontId="89" fillId="0" borderId="4" xfId="1" applyFont="1" applyFill="1" applyBorder="1" applyAlignment="1">
      <alignment horizontal="center" vertical="center" shrinkToFit="1"/>
    </xf>
    <xf numFmtId="164" fontId="89" fillId="0" borderId="4" xfId="1" applyFont="1" applyFill="1" applyBorder="1" applyAlignment="1">
      <alignment horizontal="center" vertical="center" wrapText="1" shrinkToFit="1"/>
    </xf>
    <xf numFmtId="0" fontId="89" fillId="0" borderId="23" xfId="0" applyFont="1" applyBorder="1" applyAlignment="1">
      <alignment horizontal="center" vertical="center" shrinkToFit="1"/>
    </xf>
    <xf numFmtId="164" fontId="89" fillId="0" borderId="43" xfId="1" applyFont="1" applyFill="1" applyBorder="1" applyAlignment="1">
      <alignment horizontal="center" vertical="center" wrapText="1" shrinkToFit="1"/>
    </xf>
    <xf numFmtId="0" fontId="89" fillId="0" borderId="0" xfId="0" quotePrefix="1" applyFont="1"/>
    <xf numFmtId="0" fontId="89" fillId="0" borderId="7" xfId="0" applyFont="1" applyBorder="1" applyAlignment="1">
      <alignment horizontal="center" vertical="center" shrinkToFit="1"/>
    </xf>
    <xf numFmtId="0" fontId="89" fillId="0" borderId="9" xfId="1" applyNumberFormat="1" applyFont="1" applyFill="1" applyBorder="1" applyAlignment="1">
      <alignment horizontal="center" vertical="center" shrinkToFit="1"/>
    </xf>
    <xf numFmtId="0" fontId="90" fillId="0" borderId="28" xfId="0" applyFont="1" applyBorder="1" applyAlignment="1">
      <alignment horizontal="center" vertical="center" wrapText="1" shrinkToFit="1"/>
    </xf>
    <xf numFmtId="0" fontId="89" fillId="0" borderId="26" xfId="0" applyFont="1" applyBorder="1" applyAlignment="1">
      <alignment horizontal="justify" vertical="center" shrinkToFit="1"/>
    </xf>
    <xf numFmtId="0" fontId="89" fillId="0" borderId="24" xfId="0" applyFont="1" applyBorder="1" applyAlignment="1">
      <alignment horizontal="justify" vertical="center" shrinkToFit="1"/>
    </xf>
    <xf numFmtId="0" fontId="89" fillId="0" borderId="70" xfId="0" applyFont="1" applyBorder="1" applyAlignment="1">
      <alignment horizontal="justify" vertical="center" shrinkToFit="1"/>
    </xf>
    <xf numFmtId="164" fontId="89" fillId="0" borderId="1" xfId="1" applyFont="1" applyFill="1" applyBorder="1" applyAlignment="1">
      <alignment horizontal="center" vertical="center" shrinkToFit="1"/>
    </xf>
    <xf numFmtId="165" fontId="89" fillId="0" borderId="1" xfId="3" applyNumberFormat="1" applyFont="1" applyFill="1" applyBorder="1" applyAlignment="1">
      <alignment horizontal="center" vertical="center" shrinkToFit="1"/>
    </xf>
    <xf numFmtId="164" fontId="89" fillId="0" borderId="21" xfId="1" applyFont="1" applyFill="1" applyBorder="1" applyAlignment="1">
      <alignment horizontal="center" vertical="center" shrinkToFit="1"/>
    </xf>
    <xf numFmtId="14" fontId="89" fillId="0" borderId="22" xfId="1" applyNumberFormat="1" applyFont="1" applyFill="1" applyBorder="1" applyAlignment="1">
      <alignment horizontal="center" vertical="center" shrinkToFit="1"/>
    </xf>
    <xf numFmtId="0" fontId="89" fillId="0" borderId="5" xfId="0" applyFont="1" applyBorder="1" applyAlignment="1">
      <alignment horizontal="center" vertical="center" shrinkToFit="1"/>
    </xf>
    <xf numFmtId="0" fontId="89" fillId="0" borderId="0" xfId="0" applyFont="1" applyAlignment="1">
      <alignment horizontal="justify" vertical="center" shrinkToFit="1"/>
    </xf>
    <xf numFmtId="14" fontId="89" fillId="0" borderId="0" xfId="1" applyNumberFormat="1" applyFont="1" applyFill="1" applyBorder="1" applyAlignment="1">
      <alignment horizontal="center" vertical="center" shrinkToFit="1"/>
    </xf>
    <xf numFmtId="0" fontId="90" fillId="0" borderId="6" xfId="0" applyFont="1" applyBorder="1" applyAlignment="1">
      <alignment horizontal="center" vertical="center" shrinkToFit="1"/>
    </xf>
    <xf numFmtId="164" fontId="90" fillId="0" borderId="4" xfId="1" applyFont="1" applyFill="1" applyBorder="1" applyAlignment="1">
      <alignment horizontal="center" vertical="center" shrinkToFit="1"/>
    </xf>
    <xf numFmtId="0" fontId="89" fillId="5" borderId="6" xfId="0" applyFont="1" applyFill="1" applyBorder="1" applyAlignment="1">
      <alignment horizontal="center" vertical="center" shrinkToFit="1"/>
    </xf>
    <xf numFmtId="164" fontId="1" fillId="5" borderId="38" xfId="1" applyFont="1" applyFill="1" applyBorder="1" applyAlignment="1">
      <alignment horizontal="center" vertical="center"/>
    </xf>
    <xf numFmtId="9" fontId="89" fillId="0" borderId="1" xfId="0" applyNumberFormat="1" applyFont="1" applyBorder="1" applyAlignment="1">
      <alignment horizontal="center" vertical="center" shrinkToFit="1"/>
    </xf>
    <xf numFmtId="164" fontId="89" fillId="0" borderId="4" xfId="1" applyFont="1" applyFill="1" applyBorder="1" applyAlignment="1">
      <alignment vertical="center" shrinkToFit="1"/>
    </xf>
    <xf numFmtId="0" fontId="89" fillId="0" borderId="1" xfId="0" applyFont="1" applyBorder="1" applyAlignment="1">
      <alignment vertical="center" shrinkToFit="1"/>
    </xf>
    <xf numFmtId="0" fontId="89" fillId="0" borderId="3" xfId="0" applyFont="1" applyBorder="1" applyAlignment="1">
      <alignment vertical="center" shrinkToFit="1"/>
    </xf>
    <xf numFmtId="0" fontId="89" fillId="0" borderId="2" xfId="0" applyFont="1" applyBorder="1" applyAlignment="1">
      <alignment vertical="center" shrinkToFit="1"/>
    </xf>
    <xf numFmtId="10" fontId="1" fillId="0" borderId="1" xfId="2" applyNumberFormat="1" applyFont="1" applyBorder="1" applyAlignment="1" applyProtection="1">
      <alignment horizontal="center" vertical="center"/>
    </xf>
    <xf numFmtId="164" fontId="1" fillId="0" borderId="1" xfId="1" applyFont="1" applyBorder="1" applyAlignment="1">
      <alignment horizontal="center" vertical="center"/>
    </xf>
    <xf numFmtId="164" fontId="90" fillId="3" borderId="9" xfId="1" applyFont="1" applyFill="1" applyBorder="1" applyAlignment="1">
      <alignment vertical="center" shrinkToFit="1"/>
    </xf>
    <xf numFmtId="0" fontId="91" fillId="0" borderId="0" xfId="0" applyFont="1"/>
    <xf numFmtId="0" fontId="92" fillId="0" borderId="0" xfId="0" applyFont="1" applyAlignment="1">
      <alignment horizontal="left" vertical="center" shrinkToFit="1"/>
    </xf>
    <xf numFmtId="0" fontId="89" fillId="0" borderId="0" xfId="0" applyFont="1" applyAlignment="1">
      <alignment horizontal="center" vertical="center" shrinkToFit="1"/>
    </xf>
    <xf numFmtId="164" fontId="89" fillId="0" borderId="0" xfId="1" applyFont="1" applyFill="1" applyBorder="1" applyAlignment="1">
      <alignment vertical="center" shrinkToFit="1"/>
    </xf>
    <xf numFmtId="0" fontId="90" fillId="0" borderId="1" xfId="0" applyFont="1" applyBorder="1" applyAlignment="1">
      <alignment horizontal="center" vertical="center" shrinkToFit="1"/>
    </xf>
    <xf numFmtId="164" fontId="90" fillId="0" borderId="4" xfId="1" applyFont="1" applyFill="1" applyBorder="1" applyAlignment="1">
      <alignment vertical="center" shrinkToFit="1"/>
    </xf>
    <xf numFmtId="10" fontId="89" fillId="5" borderId="1" xfId="2" applyNumberFormat="1" applyFont="1" applyFill="1" applyBorder="1" applyAlignment="1" applyProtection="1">
      <alignment horizontal="center" vertical="center" shrinkToFit="1"/>
    </xf>
    <xf numFmtId="164" fontId="89" fillId="5" borderId="4" xfId="1" applyFont="1" applyFill="1" applyBorder="1" applyAlignment="1">
      <alignment vertical="center" shrinkToFit="1"/>
    </xf>
    <xf numFmtId="43" fontId="89" fillId="0" borderId="0" xfId="0" applyNumberFormat="1" applyFont="1"/>
    <xf numFmtId="166" fontId="89" fillId="5" borderId="1" xfId="2" applyNumberFormat="1" applyFont="1" applyFill="1" applyBorder="1" applyAlignment="1" applyProtection="1">
      <alignment horizontal="center" vertical="center" shrinkToFit="1"/>
    </xf>
    <xf numFmtId="166" fontId="89" fillId="0" borderId="0" xfId="0" applyNumberFormat="1" applyFont="1"/>
    <xf numFmtId="10" fontId="90" fillId="0" borderId="1" xfId="0" applyNumberFormat="1" applyFont="1" applyBorder="1" applyAlignment="1">
      <alignment horizontal="center" vertical="center" shrinkToFit="1"/>
    </xf>
    <xf numFmtId="0" fontId="89" fillId="2" borderId="0" xfId="0" applyFont="1" applyFill="1"/>
    <xf numFmtId="0" fontId="89" fillId="0" borderId="39" xfId="0" applyFont="1" applyBorder="1" applyAlignment="1">
      <alignment horizontal="center" vertical="center" shrinkToFit="1"/>
    </xf>
    <xf numFmtId="0" fontId="89" fillId="0" borderId="40" xfId="0" applyFont="1" applyBorder="1" applyAlignment="1">
      <alignment horizontal="left" vertical="center" wrapText="1"/>
    </xf>
    <xf numFmtId="0" fontId="89" fillId="0" borderId="41" xfId="0" applyFont="1" applyBorder="1" applyAlignment="1">
      <alignment horizontal="left" vertical="center" wrapText="1"/>
    </xf>
    <xf numFmtId="10" fontId="89" fillId="0" borderId="42" xfId="2" applyNumberFormat="1" applyFont="1" applyFill="1" applyBorder="1" applyAlignment="1" applyProtection="1">
      <alignment horizontal="center" vertical="center" shrinkToFit="1"/>
    </xf>
    <xf numFmtId="164" fontId="89" fillId="0" borderId="43" xfId="1" applyFont="1" applyFill="1" applyBorder="1" applyAlignment="1">
      <alignment vertical="center" shrinkToFit="1"/>
    </xf>
    <xf numFmtId="10" fontId="90" fillId="3" borderId="8" xfId="2" applyNumberFormat="1" applyFont="1" applyFill="1" applyBorder="1" applyAlignment="1" applyProtection="1">
      <alignment horizontal="center" vertical="center" shrinkToFit="1"/>
    </xf>
    <xf numFmtId="0" fontId="93" fillId="0" borderId="0" xfId="0" applyFont="1" applyAlignment="1">
      <alignment vertical="center"/>
    </xf>
    <xf numFmtId="0" fontId="94" fillId="0" borderId="0" xfId="0" applyFont="1" applyAlignment="1">
      <alignment horizontal="justify" vertical="center" shrinkToFit="1"/>
    </xf>
    <xf numFmtId="10" fontId="94" fillId="0" borderId="0" xfId="2" applyNumberFormat="1" applyFont="1" applyFill="1" applyBorder="1" applyAlignment="1" applyProtection="1">
      <alignment horizontal="center" vertical="center" shrinkToFit="1"/>
    </xf>
    <xf numFmtId="164" fontId="94" fillId="0" borderId="0" xfId="1" applyFont="1" applyFill="1" applyBorder="1" applyAlignment="1">
      <alignment vertical="center" shrinkToFit="1"/>
    </xf>
    <xf numFmtId="164" fontId="89" fillId="0" borderId="1" xfId="5" applyFont="1" applyFill="1" applyBorder="1" applyAlignment="1">
      <alignment vertical="center" shrinkToFit="1"/>
    </xf>
    <xf numFmtId="2" fontId="89" fillId="0" borderId="4" xfId="0" applyNumberFormat="1" applyFont="1" applyBorder="1"/>
    <xf numFmtId="0" fontId="90" fillId="0" borderId="0" xfId="0" applyFont="1" applyAlignment="1">
      <alignment horizontal="justify" vertical="center" shrinkToFit="1"/>
    </xf>
    <xf numFmtId="164" fontId="90" fillId="0" borderId="0" xfId="1" applyFont="1" applyFill="1" applyBorder="1" applyAlignment="1">
      <alignment vertical="center" shrinkToFit="1"/>
    </xf>
    <xf numFmtId="164" fontId="90" fillId="3" borderId="9" xfId="1" applyFont="1" applyFill="1" applyBorder="1" applyAlignment="1">
      <alignment horizontal="center" vertical="center" wrapText="1"/>
    </xf>
    <xf numFmtId="0" fontId="90" fillId="0" borderId="0" xfId="0" applyFont="1" applyAlignment="1">
      <alignment horizontal="center" vertical="center" wrapText="1"/>
    </xf>
    <xf numFmtId="164" fontId="90" fillId="0" borderId="0" xfId="1" applyFont="1" applyFill="1" applyBorder="1" applyAlignment="1">
      <alignment horizontal="center" vertical="center" wrapText="1"/>
    </xf>
    <xf numFmtId="0" fontId="89" fillId="5" borderId="6" xfId="0" applyFont="1" applyFill="1" applyBorder="1" applyAlignment="1">
      <alignment horizontal="center" vertical="center" wrapText="1"/>
    </xf>
    <xf numFmtId="10" fontId="89" fillId="5" borderId="1" xfId="7" applyNumberFormat="1" applyFont="1" applyFill="1" applyBorder="1" applyAlignment="1">
      <alignment horizontal="center" vertical="center" shrinkToFit="1"/>
    </xf>
    <xf numFmtId="164" fontId="89" fillId="5" borderId="4" xfId="1" applyFont="1" applyFill="1" applyBorder="1" applyAlignment="1">
      <alignment horizontal="center" vertical="center" wrapText="1"/>
    </xf>
    <xf numFmtId="10" fontId="89" fillId="0" borderId="0" xfId="0" applyNumberFormat="1" applyFont="1"/>
    <xf numFmtId="10" fontId="90" fillId="3" borderId="8" xfId="2" applyNumberFormat="1" applyFont="1" applyFill="1" applyBorder="1" applyAlignment="1">
      <alignment horizontal="center" vertical="center" shrinkToFit="1"/>
    </xf>
    <xf numFmtId="0" fontId="93" fillId="0" borderId="0" xfId="0" applyFont="1" applyAlignment="1">
      <alignment horizontal="left" vertical="center" wrapText="1"/>
    </xf>
    <xf numFmtId="10" fontId="1" fillId="2" borderId="38" xfId="0" applyNumberFormat="1" applyFont="1" applyFill="1" applyBorder="1" applyAlignment="1">
      <alignment horizontal="center" vertical="center"/>
    </xf>
    <xf numFmtId="43" fontId="89" fillId="0" borderId="4" xfId="0" applyNumberFormat="1" applyFont="1" applyBorder="1" applyAlignment="1">
      <alignment horizontal="justify" vertical="center" wrapText="1"/>
    </xf>
    <xf numFmtId="10" fontId="90" fillId="3" borderId="8" xfId="2" applyNumberFormat="1" applyFont="1" applyFill="1" applyBorder="1" applyAlignment="1">
      <alignment horizontal="center" vertical="center" wrapText="1"/>
    </xf>
    <xf numFmtId="164" fontId="89" fillId="0" borderId="35" xfId="1" applyFont="1" applyFill="1" applyBorder="1" applyAlignment="1">
      <alignment horizontal="center" vertical="center" wrapText="1"/>
    </xf>
    <xf numFmtId="0" fontId="89" fillId="0" borderId="5" xfId="0" applyFont="1" applyBorder="1"/>
    <xf numFmtId="0" fontId="89" fillId="0" borderId="0" xfId="0" applyFont="1" applyAlignment="1">
      <alignment horizontal="center"/>
    </xf>
    <xf numFmtId="164" fontId="89" fillId="0" borderId="0" xfId="1" applyFont="1" applyFill="1" applyBorder="1"/>
    <xf numFmtId="44" fontId="89" fillId="0" borderId="4" xfId="1" applyNumberFormat="1" applyFont="1" applyFill="1" applyBorder="1" applyAlignment="1">
      <alignment horizontal="center" vertical="center" wrapText="1"/>
    </xf>
    <xf numFmtId="44" fontId="89" fillId="0" borderId="0" xfId="0" applyNumberFormat="1" applyFont="1"/>
    <xf numFmtId="44" fontId="90" fillId="3" borderId="9" xfId="1" applyNumberFormat="1" applyFont="1" applyFill="1" applyBorder="1" applyAlignment="1">
      <alignment horizontal="center" vertical="center" wrapText="1"/>
    </xf>
    <xf numFmtId="43" fontId="89" fillId="0" borderId="0" xfId="3" applyFont="1"/>
    <xf numFmtId="0" fontId="92" fillId="0" borderId="0" xfId="0" applyFont="1" applyAlignment="1">
      <alignment horizontal="center"/>
    </xf>
    <xf numFmtId="10" fontId="92" fillId="4" borderId="38" xfId="0" applyNumberFormat="1" applyFont="1" applyFill="1" applyBorder="1" applyAlignment="1">
      <alignment horizontal="center"/>
    </xf>
    <xf numFmtId="167" fontId="89" fillId="0" borderId="0" xfId="3" applyNumberFormat="1" applyFont="1"/>
    <xf numFmtId="10" fontId="92" fillId="4" borderId="38" xfId="2" applyNumberFormat="1" applyFont="1" applyFill="1" applyBorder="1" applyAlignment="1">
      <alignment horizontal="center"/>
    </xf>
    <xf numFmtId="0" fontId="90" fillId="0" borderId="13" xfId="0" applyFont="1" applyBorder="1" applyAlignment="1">
      <alignment horizontal="center" vertical="center" wrapText="1"/>
    </xf>
    <xf numFmtId="164" fontId="90" fillId="0" borderId="16" xfId="1" applyFont="1" applyFill="1" applyBorder="1" applyAlignment="1">
      <alignment horizontal="center" vertical="center" wrapText="1"/>
    </xf>
    <xf numFmtId="0" fontId="90" fillId="0" borderId="14" xfId="0" applyFont="1" applyBorder="1" applyAlignment="1">
      <alignment horizontal="center" vertical="center" wrapText="1"/>
    </xf>
    <xf numFmtId="164" fontId="89" fillId="0" borderId="18" xfId="1" applyFont="1" applyFill="1" applyBorder="1" applyAlignment="1">
      <alignment horizontal="center" vertical="center" wrapText="1"/>
    </xf>
    <xf numFmtId="164" fontId="89" fillId="3" borderId="18" xfId="1" applyFont="1" applyFill="1" applyBorder="1" applyAlignment="1">
      <alignment horizontal="center" vertical="center" wrapText="1"/>
    </xf>
    <xf numFmtId="164" fontId="89" fillId="0" borderId="0" xfId="0" applyNumberFormat="1" applyFont="1"/>
    <xf numFmtId="164" fontId="89" fillId="0" borderId="13" xfId="1" applyFont="1" applyFill="1" applyBorder="1" applyAlignment="1">
      <alignment horizontal="center" vertical="center" wrapText="1"/>
    </xf>
    <xf numFmtId="164" fontId="90" fillId="3" borderId="14" xfId="1" applyFont="1" applyFill="1" applyBorder="1" applyAlignment="1">
      <alignment horizontal="center" vertical="center" wrapText="1"/>
    </xf>
    <xf numFmtId="0" fontId="87" fillId="3" borderId="13" xfId="1" applyNumberFormat="1" applyFont="1" applyFill="1" applyBorder="1" applyAlignment="1">
      <alignment horizontal="center" vertical="center"/>
    </xf>
    <xf numFmtId="164" fontId="87" fillId="3" borderId="13" xfId="1" applyFont="1" applyFill="1" applyBorder="1" applyAlignment="1">
      <alignment horizontal="center" vertical="center"/>
    </xf>
    <xf numFmtId="166" fontId="89" fillId="5" borderId="38" xfId="2" applyNumberFormat="1" applyFont="1" applyFill="1" applyBorder="1" applyAlignment="1" applyProtection="1">
      <alignment horizontal="center" vertical="center" shrinkToFit="1"/>
    </xf>
    <xf numFmtId="0" fontId="70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5" fillId="0" borderId="88" xfId="0" applyFont="1" applyBorder="1"/>
    <xf numFmtId="0" fontId="5" fillId="0" borderId="87" xfId="0" applyFont="1" applyBorder="1"/>
    <xf numFmtId="22" fontId="96" fillId="0" borderId="87" xfId="0" applyNumberFormat="1" applyFont="1" applyBorder="1" applyAlignment="1">
      <alignment horizontal="left"/>
    </xf>
    <xf numFmtId="0" fontId="5" fillId="0" borderId="44" xfId="0" applyFont="1" applyBorder="1"/>
    <xf numFmtId="8" fontId="97" fillId="0" borderId="0" xfId="0" applyNumberFormat="1" applyFont="1"/>
    <xf numFmtId="8" fontId="10" fillId="0" borderId="0" xfId="0" applyNumberFormat="1" applyFont="1"/>
    <xf numFmtId="8" fontId="97" fillId="0" borderId="0" xfId="0" applyNumberFormat="1" applyFont="1" applyAlignment="1">
      <alignment horizontal="left" vertical="center"/>
    </xf>
    <xf numFmtId="0" fontId="97" fillId="0" borderId="0" xfId="0" applyFont="1" applyAlignment="1">
      <alignment horizontal="left" vertical="center"/>
    </xf>
    <xf numFmtId="0" fontId="24" fillId="0" borderId="0" xfId="8" applyFont="1" applyAlignment="1">
      <alignment horizontal="justify" vertical="center" wrapText="1"/>
    </xf>
    <xf numFmtId="0" fontId="24" fillId="0" borderId="0" xfId="8" applyFont="1" applyAlignment="1">
      <alignment horizontal="justify" vertical="center"/>
    </xf>
    <xf numFmtId="0" fontId="11" fillId="0" borderId="3" xfId="4" applyBorder="1" applyAlignment="1">
      <alignment horizontal="center" vertical="center" wrapText="1"/>
    </xf>
    <xf numFmtId="0" fontId="30" fillId="0" borderId="2" xfId="10" applyFont="1" applyBorder="1" applyAlignment="1">
      <alignment horizontal="center" vertical="center" wrapText="1"/>
    </xf>
    <xf numFmtId="0" fontId="24" fillId="0" borderId="1" xfId="8" applyFont="1" applyBorder="1" applyAlignment="1">
      <alignment horizontal="justify" vertical="center" wrapText="1"/>
    </xf>
    <xf numFmtId="0" fontId="24" fillId="0" borderId="1" xfId="8" applyFont="1" applyBorder="1" applyAlignment="1">
      <alignment horizontal="justify" vertical="center"/>
    </xf>
    <xf numFmtId="0" fontId="28" fillId="5" borderId="3" xfId="10" applyFont="1" applyFill="1" applyBorder="1" applyAlignment="1">
      <alignment horizontal="center" vertical="center" wrapText="1"/>
    </xf>
    <xf numFmtId="0" fontId="28" fillId="5" borderId="31" xfId="10" applyFont="1" applyFill="1" applyBorder="1" applyAlignment="1">
      <alignment horizontal="center" vertical="center" wrapText="1"/>
    </xf>
    <xf numFmtId="0" fontId="28" fillId="5" borderId="2" xfId="10" applyFont="1" applyFill="1" applyBorder="1" applyAlignment="1">
      <alignment horizontal="center" vertical="center" wrapText="1"/>
    </xf>
    <xf numFmtId="0" fontId="29" fillId="0" borderId="3" xfId="10" applyFont="1" applyBorder="1" applyAlignment="1">
      <alignment horizontal="left" vertical="center" wrapText="1"/>
    </xf>
    <xf numFmtId="0" fontId="29" fillId="0" borderId="31" xfId="10" applyFont="1" applyBorder="1" applyAlignment="1">
      <alignment horizontal="left" vertical="center" wrapText="1"/>
    </xf>
    <xf numFmtId="0" fontId="29" fillId="0" borderId="2" xfId="10" applyFont="1" applyBorder="1" applyAlignment="1">
      <alignment horizontal="left" vertical="center" wrapText="1"/>
    </xf>
    <xf numFmtId="0" fontId="31" fillId="0" borderId="3" xfId="10" applyFont="1" applyBorder="1" applyAlignment="1">
      <alignment horizontal="center" vertical="center" wrapText="1"/>
    </xf>
    <xf numFmtId="0" fontId="31" fillId="0" borderId="31" xfId="10" applyFont="1" applyBorder="1" applyAlignment="1">
      <alignment horizontal="center" vertical="center" wrapText="1"/>
    </xf>
    <xf numFmtId="0" fontId="31" fillId="0" borderId="2" xfId="10" applyFont="1" applyBorder="1" applyAlignment="1">
      <alignment horizontal="center" vertical="center" wrapText="1"/>
    </xf>
    <xf numFmtId="0" fontId="30" fillId="0" borderId="3" xfId="10" applyFont="1" applyBorder="1" applyAlignment="1">
      <alignment horizontal="left" vertical="center" wrapText="1"/>
    </xf>
    <xf numFmtId="0" fontId="30" fillId="0" borderId="31" xfId="10" applyFont="1" applyBorder="1" applyAlignment="1">
      <alignment horizontal="left" vertical="center" wrapText="1"/>
    </xf>
    <xf numFmtId="0" fontId="30" fillId="0" borderId="2" xfId="10" applyFont="1" applyBorder="1" applyAlignment="1">
      <alignment horizontal="left" vertical="center" wrapText="1"/>
    </xf>
    <xf numFmtId="0" fontId="30" fillId="0" borderId="3" xfId="10" applyFont="1" applyBorder="1" applyAlignment="1">
      <alignment horizontal="center" vertical="center" wrapText="1"/>
    </xf>
    <xf numFmtId="0" fontId="33" fillId="0" borderId="3" xfId="10" applyFont="1" applyBorder="1" applyAlignment="1">
      <alignment horizontal="left" vertical="center" wrapText="1"/>
    </xf>
    <xf numFmtId="0" fontId="33" fillId="0" borderId="31" xfId="10" applyFont="1" applyBorder="1" applyAlignment="1">
      <alignment horizontal="left" vertical="center" wrapText="1"/>
    </xf>
    <xf numFmtId="0" fontId="33" fillId="0" borderId="2" xfId="10" applyFont="1" applyBorder="1" applyAlignment="1">
      <alignment horizontal="left" vertical="center" wrapText="1"/>
    </xf>
    <xf numFmtId="0" fontId="19" fillId="0" borderId="0" xfId="8" applyFont="1" applyAlignment="1">
      <alignment horizontal="left" vertical="center"/>
    </xf>
    <xf numFmtId="0" fontId="21" fillId="0" borderId="0" xfId="8" applyFont="1" applyAlignment="1">
      <alignment horizontal="left" vertical="center"/>
    </xf>
    <xf numFmtId="0" fontId="22" fillId="0" borderId="0" xfId="8" applyFont="1" applyAlignment="1">
      <alignment horizontal="left" vertical="center"/>
    </xf>
    <xf numFmtId="0" fontId="23" fillId="2" borderId="0" xfId="9" applyFont="1" applyFill="1" applyAlignment="1">
      <alignment horizontal="center" vertical="center" wrapText="1"/>
    </xf>
    <xf numFmtId="0" fontId="22" fillId="0" borderId="0" xfId="8" applyFont="1" applyAlignment="1">
      <alignment horizontal="left" vertical="center" wrapText="1"/>
    </xf>
    <xf numFmtId="0" fontId="41" fillId="0" borderId="0" xfId="8" applyFont="1" applyAlignment="1">
      <alignment horizontal="justify" vertical="center" wrapText="1"/>
    </xf>
    <xf numFmtId="0" fontId="35" fillId="6" borderId="0" xfId="8" applyFont="1" applyFill="1" applyAlignment="1">
      <alignment horizontal="center" vertical="center" wrapText="1"/>
    </xf>
    <xf numFmtId="0" fontId="41" fillId="0" borderId="0" xfId="8" applyFont="1" applyAlignment="1">
      <alignment horizontal="justify" vertical="center"/>
    </xf>
    <xf numFmtId="0" fontId="41" fillId="0" borderId="0" xfId="8" applyFont="1" applyAlignment="1">
      <alignment horizontal="left" vertical="center" wrapText="1"/>
    </xf>
    <xf numFmtId="0" fontId="29" fillId="0" borderId="42" xfId="10" applyFont="1" applyBorder="1" applyAlignment="1">
      <alignment horizontal="center" vertical="center" wrapText="1"/>
    </xf>
    <xf numFmtId="0" fontId="29" fillId="0" borderId="12" xfId="10" applyFont="1" applyBorder="1" applyAlignment="1">
      <alignment horizontal="center" vertical="center" wrapText="1"/>
    </xf>
    <xf numFmtId="0" fontId="28" fillId="0" borderId="40" xfId="10" applyFont="1" applyBorder="1" applyAlignment="1">
      <alignment horizontal="center" vertical="center" wrapText="1"/>
    </xf>
    <xf numFmtId="0" fontId="28" fillId="0" borderId="41" xfId="10" applyFont="1" applyBorder="1" applyAlignment="1">
      <alignment horizontal="center" vertical="center" wrapText="1"/>
    </xf>
    <xf numFmtId="0" fontId="28" fillId="0" borderId="32" xfId="10" applyFont="1" applyBorder="1" applyAlignment="1">
      <alignment horizontal="center" vertical="center" wrapText="1"/>
    </xf>
    <xf numFmtId="0" fontId="28" fillId="0" borderId="44" xfId="10" applyFont="1" applyBorder="1" applyAlignment="1">
      <alignment horizontal="center" vertical="center" wrapText="1"/>
    </xf>
    <xf numFmtId="0" fontId="30" fillId="0" borderId="42" xfId="10" applyFont="1" applyBorder="1" applyAlignment="1">
      <alignment horizontal="center" vertical="center" wrapText="1"/>
    </xf>
    <xf numFmtId="0" fontId="30" fillId="0" borderId="12" xfId="10" applyFont="1" applyBorder="1" applyAlignment="1">
      <alignment horizontal="center" vertical="center" wrapText="1"/>
    </xf>
    <xf numFmtId="0" fontId="29" fillId="0" borderId="40" xfId="10" applyFont="1" applyBorder="1" applyAlignment="1">
      <alignment horizontal="center" vertical="center" wrapText="1"/>
    </xf>
    <xf numFmtId="0" fontId="29" fillId="0" borderId="41" xfId="10" applyFont="1" applyBorder="1" applyAlignment="1">
      <alignment horizontal="center" vertical="center" wrapText="1"/>
    </xf>
    <xf numFmtId="0" fontId="29" fillId="0" borderId="32" xfId="10" applyFont="1" applyBorder="1" applyAlignment="1">
      <alignment horizontal="center" vertical="center" wrapText="1"/>
    </xf>
    <xf numFmtId="0" fontId="29" fillId="0" borderId="44" xfId="10" applyFont="1" applyBorder="1" applyAlignment="1">
      <alignment horizontal="center" vertical="center" wrapText="1"/>
    </xf>
    <xf numFmtId="0" fontId="36" fillId="0" borderId="0" xfId="8" applyFont="1" applyAlignment="1">
      <alignment horizontal="center" vertical="center" wrapText="1"/>
    </xf>
    <xf numFmtId="0" fontId="39" fillId="7" borderId="0" xfId="8" applyFont="1" applyFill="1" applyAlignment="1">
      <alignment horizontal="center" vertical="center" wrapText="1"/>
    </xf>
    <xf numFmtId="0" fontId="40" fillId="2" borderId="0" xfId="8" applyFont="1" applyFill="1" applyAlignment="1">
      <alignment horizontal="center" vertical="center"/>
    </xf>
    <xf numFmtId="0" fontId="45" fillId="2" borderId="0" xfId="12" applyFont="1" applyFill="1" applyAlignment="1">
      <alignment horizontal="left" vertical="center" wrapText="1"/>
    </xf>
    <xf numFmtId="0" fontId="41" fillId="0" borderId="0" xfId="8" applyFont="1" applyAlignment="1">
      <alignment horizontal="left" vertical="center"/>
    </xf>
    <xf numFmtId="0" fontId="41" fillId="8" borderId="30" xfId="8" applyFont="1" applyFill="1" applyBorder="1" applyAlignment="1">
      <alignment horizontal="justify" vertical="center" wrapText="1"/>
    </xf>
    <xf numFmtId="0" fontId="42" fillId="5" borderId="3" xfId="9" applyFont="1" applyFill="1" applyBorder="1" applyAlignment="1">
      <alignment horizontal="center" vertical="center" wrapText="1"/>
    </xf>
    <xf numFmtId="0" fontId="42" fillId="5" borderId="2" xfId="9" applyFont="1" applyFill="1" applyBorder="1" applyAlignment="1">
      <alignment horizontal="center" vertical="center" wrapText="1"/>
    </xf>
    <xf numFmtId="0" fontId="43" fillId="2" borderId="1" xfId="9" applyFont="1" applyFill="1" applyBorder="1" applyAlignment="1">
      <alignment horizontal="left" vertical="center" wrapText="1"/>
    </xf>
    <xf numFmtId="0" fontId="43" fillId="2" borderId="1" xfId="9" applyFont="1" applyFill="1" applyBorder="1" applyAlignment="1">
      <alignment horizontal="center" vertical="center" wrapText="1"/>
    </xf>
    <xf numFmtId="0" fontId="22" fillId="2" borderId="0" xfId="12" applyFont="1" applyFill="1" applyAlignment="1">
      <alignment horizontal="left" vertical="justify" wrapText="1"/>
    </xf>
    <xf numFmtId="0" fontId="39" fillId="2" borderId="0" xfId="9" applyFont="1" applyFill="1" applyAlignment="1">
      <alignment horizontal="center" vertical="center" wrapText="1"/>
    </xf>
    <xf numFmtId="0" fontId="45" fillId="2" borderId="0" xfId="9" applyFont="1" applyFill="1" applyAlignment="1">
      <alignment horizontal="left" vertical="center" wrapText="1"/>
    </xf>
    <xf numFmtId="0" fontId="48" fillId="9" borderId="33" xfId="13" applyFont="1" applyFill="1" applyBorder="1" applyAlignment="1">
      <alignment horizontal="center" vertical="center" wrapText="1"/>
    </xf>
    <xf numFmtId="0" fontId="48" fillId="9" borderId="27" xfId="13" applyFont="1" applyFill="1" applyBorder="1" applyAlignment="1">
      <alignment horizontal="center" vertical="center" wrapText="1"/>
    </xf>
    <xf numFmtId="0" fontId="48" fillId="9" borderId="51" xfId="13" applyFont="1" applyFill="1" applyBorder="1" applyAlignment="1">
      <alignment horizontal="center" vertical="center" wrapText="1"/>
    </xf>
    <xf numFmtId="0" fontId="48" fillId="9" borderId="7" xfId="13" applyFont="1" applyFill="1" applyBorder="1" applyAlignment="1">
      <alignment horizontal="center" vertical="center" wrapText="1"/>
    </xf>
    <xf numFmtId="0" fontId="48" fillId="9" borderId="8" xfId="13" applyFont="1" applyFill="1" applyBorder="1" applyAlignment="1">
      <alignment horizontal="center" vertical="center" wrapText="1"/>
    </xf>
    <xf numFmtId="0" fontId="48" fillId="9" borderId="55" xfId="13" applyFont="1" applyFill="1" applyBorder="1" applyAlignment="1">
      <alignment horizontal="center" vertical="center" wrapText="1"/>
    </xf>
    <xf numFmtId="0" fontId="48" fillId="9" borderId="45" xfId="13" applyFont="1" applyFill="1" applyBorder="1" applyAlignment="1">
      <alignment horizontal="center" vertical="center" wrapText="1"/>
    </xf>
    <xf numFmtId="0" fontId="48" fillId="9" borderId="46" xfId="13" applyFont="1" applyFill="1" applyBorder="1" applyAlignment="1">
      <alignment horizontal="center" vertical="center" wrapText="1"/>
    </xf>
    <xf numFmtId="0" fontId="48" fillId="9" borderId="47" xfId="13" applyFont="1" applyFill="1" applyBorder="1" applyAlignment="1">
      <alignment horizontal="center" vertical="center" wrapText="1"/>
    </xf>
    <xf numFmtId="0" fontId="48" fillId="9" borderId="48" xfId="13" applyFont="1" applyFill="1" applyBorder="1" applyAlignment="1">
      <alignment horizontal="center" vertical="center" wrapText="1"/>
    </xf>
    <xf numFmtId="0" fontId="48" fillId="9" borderId="49" xfId="13" applyFont="1" applyFill="1" applyBorder="1" applyAlignment="1">
      <alignment horizontal="center" vertical="center" wrapText="1"/>
    </xf>
    <xf numFmtId="0" fontId="48" fillId="9" borderId="50" xfId="13" applyFont="1" applyFill="1" applyBorder="1" applyAlignment="1">
      <alignment horizontal="center" vertical="center" wrapText="1"/>
    </xf>
    <xf numFmtId="0" fontId="48" fillId="9" borderId="7" xfId="13" applyFont="1" applyFill="1" applyBorder="1" applyAlignment="1">
      <alignment horizontal="center" vertical="center"/>
    </xf>
    <xf numFmtId="0" fontId="48" fillId="9" borderId="8" xfId="13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9" fillId="3" borderId="36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4" fillId="0" borderId="0" xfId="0" applyFont="1" applyAlignment="1">
      <alignment horizontal="justify" vertical="justify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55" fillId="3" borderId="7" xfId="0" applyFont="1" applyFill="1" applyBorder="1" applyAlignment="1">
      <alignment horizontal="center" vertical="center" wrapText="1"/>
    </xf>
    <xf numFmtId="0" fontId="55" fillId="3" borderId="8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14" fillId="0" borderId="0" xfId="0" applyFont="1" applyAlignment="1">
      <alignment wrapText="1"/>
    </xf>
    <xf numFmtId="0" fontId="9" fillId="3" borderId="7" xfId="0" applyFont="1" applyFill="1" applyBorder="1" applyAlignment="1">
      <alignment horizontal="center" vertical="center" shrinkToFit="1"/>
    </xf>
    <xf numFmtId="0" fontId="9" fillId="3" borderId="8" xfId="0" applyFont="1" applyFill="1" applyBorder="1" applyAlignment="1">
      <alignment horizontal="center" vertical="center" shrinkToFit="1"/>
    </xf>
    <xf numFmtId="0" fontId="9" fillId="0" borderId="33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shrinkToFit="1"/>
    </xf>
    <xf numFmtId="0" fontId="10" fillId="0" borderId="3" xfId="0" applyFont="1" applyBorder="1" applyAlignment="1">
      <alignment horizontal="left" vertical="center" shrinkToFit="1"/>
    </xf>
    <xf numFmtId="0" fontId="10" fillId="0" borderId="31" xfId="0" applyFont="1" applyBorder="1" applyAlignment="1">
      <alignment horizontal="left" vertical="center" shrinkToFit="1"/>
    </xf>
    <xf numFmtId="0" fontId="10" fillId="0" borderId="2" xfId="0" applyFont="1" applyBorder="1" applyAlignment="1">
      <alignment horizontal="left" vertical="center" shrinkToFit="1"/>
    </xf>
    <xf numFmtId="0" fontId="15" fillId="0" borderId="25" xfId="4" applyFont="1" applyFill="1" applyBorder="1" applyAlignment="1">
      <alignment horizontal="left" wrapText="1"/>
    </xf>
    <xf numFmtId="0" fontId="10" fillId="0" borderId="8" xfId="0" applyFont="1" applyBorder="1" applyAlignment="1">
      <alignment horizontal="left" vertical="center" shrinkToFit="1"/>
    </xf>
    <xf numFmtId="0" fontId="9" fillId="0" borderId="1" xfId="0" applyFont="1" applyBorder="1" applyAlignment="1">
      <alignment horizontal="center" vertical="center" shrinkToFit="1"/>
    </xf>
    <xf numFmtId="0" fontId="10" fillId="5" borderId="1" xfId="0" applyFont="1" applyFill="1" applyBorder="1" applyAlignment="1">
      <alignment horizontal="justify" vertical="center" shrinkToFit="1"/>
    </xf>
    <xf numFmtId="0" fontId="9" fillId="0" borderId="15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 shrinkToFit="1"/>
    </xf>
    <xf numFmtId="0" fontId="9" fillId="0" borderId="16" xfId="0" applyFont="1" applyBorder="1" applyAlignment="1">
      <alignment horizontal="center" vertical="center" shrinkToFit="1"/>
    </xf>
    <xf numFmtId="0" fontId="9" fillId="3" borderId="15" xfId="0" applyFont="1" applyFill="1" applyBorder="1" applyAlignment="1">
      <alignment horizontal="center" vertical="center" shrinkToFit="1"/>
    </xf>
    <xf numFmtId="0" fontId="9" fillId="3" borderId="17" xfId="0" applyFont="1" applyFill="1" applyBorder="1" applyAlignment="1">
      <alignment horizontal="center" vertical="center" shrinkToFit="1"/>
    </xf>
    <xf numFmtId="0" fontId="10" fillId="0" borderId="12" xfId="0" applyFont="1" applyBorder="1" applyAlignment="1">
      <alignment horizontal="left" vertical="center" shrinkToFit="1"/>
    </xf>
    <xf numFmtId="0" fontId="10" fillId="0" borderId="3" xfId="0" applyFont="1" applyBorder="1" applyAlignment="1">
      <alignment horizontal="justify" vertical="center" wrapText="1" shrinkToFit="1"/>
    </xf>
    <xf numFmtId="0" fontId="10" fillId="0" borderId="31" xfId="0" applyFont="1" applyBorder="1" applyAlignment="1">
      <alignment horizontal="justify" vertical="center" wrapText="1" shrinkToFit="1"/>
    </xf>
    <xf numFmtId="0" fontId="10" fillId="0" borderId="2" xfId="0" applyFont="1" applyBorder="1" applyAlignment="1">
      <alignment horizontal="justify" vertical="center" wrapText="1" shrinkToFit="1"/>
    </xf>
    <xf numFmtId="0" fontId="10" fillId="0" borderId="1" xfId="0" applyFont="1" applyBorder="1" applyAlignment="1">
      <alignment horizontal="justify" vertical="center" shrinkToFit="1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 shrinkToFit="1"/>
    </xf>
    <xf numFmtId="0" fontId="9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shrinkToFit="1"/>
    </xf>
    <xf numFmtId="0" fontId="10" fillId="0" borderId="51" xfId="0" applyFont="1" applyBorder="1" applyAlignment="1">
      <alignment horizontal="left" vertical="center" shrinkToFit="1"/>
    </xf>
    <xf numFmtId="0" fontId="10" fillId="0" borderId="58" xfId="0" applyFont="1" applyBorder="1" applyAlignment="1">
      <alignment horizontal="left" vertical="center" shrinkToFit="1"/>
    </xf>
    <xf numFmtId="0" fontId="10" fillId="0" borderId="61" xfId="0" applyFont="1" applyBorder="1" applyAlignment="1">
      <alignment horizontal="left" vertical="center" shrinkToFit="1"/>
    </xf>
    <xf numFmtId="0" fontId="10" fillId="0" borderId="68" xfId="0" applyFont="1" applyBorder="1" applyAlignment="1">
      <alignment horizontal="justify" vertical="center" shrinkToFit="1"/>
    </xf>
    <xf numFmtId="0" fontId="10" fillId="0" borderId="69" xfId="0" applyFont="1" applyBorder="1" applyAlignment="1">
      <alignment horizontal="justify" vertical="center" shrinkToFit="1"/>
    </xf>
    <xf numFmtId="0" fontId="10" fillId="0" borderId="65" xfId="0" applyFont="1" applyBorder="1" applyAlignment="1">
      <alignment horizontal="justify" vertical="center" shrinkToFit="1"/>
    </xf>
    <xf numFmtId="0" fontId="10" fillId="0" borderId="66" xfId="0" applyFont="1" applyBorder="1" applyAlignment="1">
      <alignment horizontal="justify" vertical="center" shrinkToFit="1"/>
    </xf>
    <xf numFmtId="0" fontId="10" fillId="0" borderId="67" xfId="0" applyFont="1" applyBorder="1" applyAlignment="1">
      <alignment horizontal="justify" vertical="center" shrinkToFit="1"/>
    </xf>
    <xf numFmtId="0" fontId="10" fillId="0" borderId="62" xfId="0" applyFont="1" applyBorder="1" applyAlignment="1">
      <alignment horizontal="justify" vertical="center" shrinkToFit="1"/>
    </xf>
    <xf numFmtId="0" fontId="10" fillId="0" borderId="63" xfId="0" applyFont="1" applyBorder="1" applyAlignment="1">
      <alignment horizontal="justify" vertical="center" shrinkToFit="1"/>
    </xf>
    <xf numFmtId="0" fontId="10" fillId="0" borderId="64" xfId="0" applyFont="1" applyBorder="1" applyAlignment="1">
      <alignment horizontal="justify" vertical="center" shrinkToFit="1"/>
    </xf>
    <xf numFmtId="0" fontId="54" fillId="12" borderId="12" xfId="0" applyFont="1" applyFill="1" applyBorder="1" applyAlignment="1">
      <alignment horizontal="left" vertical="center" wrapText="1"/>
    </xf>
    <xf numFmtId="0" fontId="54" fillId="12" borderId="1" xfId="0" applyFont="1" applyFill="1" applyBorder="1" applyAlignment="1">
      <alignment horizontal="left" vertical="center" wrapText="1"/>
    </xf>
    <xf numFmtId="0" fontId="54" fillId="12" borderId="1" xfId="0" applyFont="1" applyFill="1" applyBorder="1" applyAlignment="1">
      <alignment horizontal="center" vertical="center" wrapText="1"/>
    </xf>
    <xf numFmtId="0" fontId="54" fillId="3" borderId="40" xfId="0" applyFont="1" applyFill="1" applyBorder="1" applyAlignment="1">
      <alignment horizontal="center" vertical="center"/>
    </xf>
    <xf numFmtId="0" fontId="54" fillId="3" borderId="59" xfId="0" applyFont="1" applyFill="1" applyBorder="1" applyAlignment="1">
      <alignment horizontal="center" vertical="center"/>
    </xf>
    <xf numFmtId="0" fontId="89" fillId="0" borderId="3" xfId="0" applyFont="1" applyBorder="1" applyAlignment="1">
      <alignment horizontal="left" vertical="center" wrapText="1"/>
    </xf>
    <xf numFmtId="0" fontId="89" fillId="0" borderId="2" xfId="0" applyFont="1" applyBorder="1" applyAlignment="1">
      <alignment horizontal="left" vertical="center" wrapText="1"/>
    </xf>
    <xf numFmtId="0" fontId="10" fillId="5" borderId="3" xfId="0" applyFont="1" applyFill="1" applyBorder="1" applyAlignment="1">
      <alignment horizontal="left" vertical="center" wrapText="1"/>
    </xf>
    <xf numFmtId="0" fontId="10" fillId="5" borderId="2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54" fillId="3" borderId="3" xfId="0" applyFont="1" applyFill="1" applyBorder="1" applyAlignment="1">
      <alignment horizontal="center" vertical="center"/>
    </xf>
    <xf numFmtId="0" fontId="54" fillId="3" borderId="31" xfId="0" applyFont="1" applyFill="1" applyBorder="1" applyAlignment="1">
      <alignment horizontal="center" vertical="center"/>
    </xf>
    <xf numFmtId="0" fontId="54" fillId="3" borderId="60" xfId="0" applyFont="1" applyFill="1" applyBorder="1" applyAlignment="1">
      <alignment horizontal="center" vertical="center"/>
    </xf>
    <xf numFmtId="0" fontId="47" fillId="12" borderId="3" xfId="0" applyFont="1" applyFill="1" applyBorder="1" applyAlignment="1">
      <alignment horizontal="center" vertical="center" wrapText="1"/>
    </xf>
    <xf numFmtId="0" fontId="47" fillId="12" borderId="31" xfId="0" applyFont="1" applyFill="1" applyBorder="1" applyAlignment="1">
      <alignment horizontal="center" vertical="center" wrapText="1"/>
    </xf>
    <xf numFmtId="0" fontId="54" fillId="12" borderId="3" xfId="0" applyFont="1" applyFill="1" applyBorder="1" applyAlignment="1">
      <alignment horizontal="left" vertical="center" wrapText="1"/>
    </xf>
    <xf numFmtId="0" fontId="54" fillId="12" borderId="31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 shrinkToFit="1"/>
    </xf>
    <xf numFmtId="0" fontId="10" fillId="0" borderId="31" xfId="0" applyFont="1" applyBorder="1" applyAlignment="1">
      <alignment horizontal="left" vertical="center" wrapText="1" shrinkToFit="1"/>
    </xf>
    <xf numFmtId="0" fontId="10" fillId="0" borderId="2" xfId="0" applyFont="1" applyBorder="1" applyAlignment="1">
      <alignment horizontal="left" vertical="center" wrapText="1" shrinkToFit="1"/>
    </xf>
    <xf numFmtId="0" fontId="10" fillId="5" borderId="3" xfId="0" applyFont="1" applyFill="1" applyBorder="1" applyAlignment="1">
      <alignment horizontal="left" vertical="center" shrinkToFit="1"/>
    </xf>
    <xf numFmtId="0" fontId="10" fillId="5" borderId="2" xfId="0" applyFont="1" applyFill="1" applyBorder="1" applyAlignment="1">
      <alignment horizontal="left" vertical="center" shrinkToFit="1"/>
    </xf>
    <xf numFmtId="0" fontId="10" fillId="0" borderId="10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0" fillId="0" borderId="33" xfId="0" applyFont="1" applyBorder="1" applyAlignment="1">
      <alignment horizontal="center" vertical="center"/>
    </xf>
    <xf numFmtId="0" fontId="90" fillId="0" borderId="27" xfId="0" applyFont="1" applyBorder="1" applyAlignment="1">
      <alignment horizontal="center" vertical="center"/>
    </xf>
    <xf numFmtId="0" fontId="90" fillId="0" borderId="28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89" fillId="3" borderId="3" xfId="0" applyFont="1" applyFill="1" applyBorder="1" applyAlignment="1">
      <alignment horizontal="left" vertical="center" wrapText="1"/>
    </xf>
    <xf numFmtId="0" fontId="89" fillId="3" borderId="2" xfId="0" applyFont="1" applyFill="1" applyBorder="1" applyAlignment="1">
      <alignment horizontal="left" vertical="center" wrapText="1"/>
    </xf>
    <xf numFmtId="0" fontId="90" fillId="0" borderId="1" xfId="0" applyFont="1" applyBorder="1" applyAlignment="1">
      <alignment horizontal="center" vertical="center" wrapText="1"/>
    </xf>
    <xf numFmtId="0" fontId="87" fillId="12" borderId="3" xfId="0" applyFont="1" applyFill="1" applyBorder="1" applyAlignment="1">
      <alignment horizontal="left" vertical="center" wrapText="1"/>
    </xf>
    <xf numFmtId="0" fontId="87" fillId="12" borderId="31" xfId="0" applyFont="1" applyFill="1" applyBorder="1" applyAlignment="1">
      <alignment horizontal="left" vertical="center" wrapText="1"/>
    </xf>
    <xf numFmtId="0" fontId="87" fillId="3" borderId="40" xfId="0" applyFont="1" applyFill="1" applyBorder="1" applyAlignment="1">
      <alignment horizontal="center" vertical="center"/>
    </xf>
    <xf numFmtId="0" fontId="87" fillId="3" borderId="59" xfId="0" applyFont="1" applyFill="1" applyBorder="1" applyAlignment="1">
      <alignment horizontal="center" vertical="center"/>
    </xf>
    <xf numFmtId="0" fontId="90" fillId="3" borderId="15" xfId="0" applyFont="1" applyFill="1" applyBorder="1" applyAlignment="1">
      <alignment horizontal="center" vertical="center" shrinkToFit="1"/>
    </xf>
    <xf numFmtId="0" fontId="90" fillId="3" borderId="17" xfId="0" applyFont="1" applyFill="1" applyBorder="1" applyAlignment="1">
      <alignment horizontal="center" vertical="center" shrinkToFit="1"/>
    </xf>
    <xf numFmtId="0" fontId="89" fillId="0" borderId="12" xfId="0" applyFont="1" applyBorder="1" applyAlignment="1">
      <alignment horizontal="left" vertical="center" shrinkToFit="1"/>
    </xf>
    <xf numFmtId="0" fontId="89" fillId="0" borderId="1" xfId="0" applyFont="1" applyBorder="1" applyAlignment="1">
      <alignment horizontal="left" vertical="center" shrinkToFit="1"/>
    </xf>
    <xf numFmtId="0" fontId="89" fillId="0" borderId="3" xfId="0" applyFont="1" applyBorder="1" applyAlignment="1">
      <alignment horizontal="justify" vertical="center" wrapText="1" shrinkToFit="1"/>
    </xf>
    <xf numFmtId="0" fontId="89" fillId="0" borderId="31" xfId="0" applyFont="1" applyBorder="1" applyAlignment="1">
      <alignment horizontal="justify" vertical="center" wrapText="1" shrinkToFit="1"/>
    </xf>
    <xf numFmtId="0" fontId="89" fillId="0" borderId="2" xfId="0" applyFont="1" applyBorder="1" applyAlignment="1">
      <alignment horizontal="justify" vertical="center" wrapText="1" shrinkToFit="1"/>
    </xf>
    <xf numFmtId="0" fontId="87" fillId="12" borderId="1" xfId="0" applyFont="1" applyFill="1" applyBorder="1" applyAlignment="1">
      <alignment horizontal="center" vertical="center" wrapText="1"/>
    </xf>
    <xf numFmtId="0" fontId="87" fillId="12" borderId="12" xfId="0" applyFont="1" applyFill="1" applyBorder="1" applyAlignment="1">
      <alignment horizontal="left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31" xfId="0" applyFont="1" applyFill="1" applyBorder="1" applyAlignment="1">
      <alignment horizontal="center" vertical="center" wrapText="1"/>
    </xf>
    <xf numFmtId="0" fontId="87" fillId="12" borderId="1" xfId="0" applyFont="1" applyFill="1" applyBorder="1" applyAlignment="1">
      <alignment horizontal="left" vertical="center" wrapText="1"/>
    </xf>
    <xf numFmtId="0" fontId="89" fillId="0" borderId="62" xfId="0" applyFont="1" applyBorder="1" applyAlignment="1">
      <alignment horizontal="justify" vertical="center" shrinkToFit="1"/>
    </xf>
    <xf numFmtId="0" fontId="89" fillId="0" borderId="63" xfId="0" applyFont="1" applyBorder="1" applyAlignment="1">
      <alignment horizontal="justify" vertical="center" shrinkToFit="1"/>
    </xf>
    <xf numFmtId="0" fontId="89" fillId="0" borderId="64" xfId="0" applyFont="1" applyBorder="1" applyAlignment="1">
      <alignment horizontal="justify" vertical="center" shrinkToFit="1"/>
    </xf>
    <xf numFmtId="0" fontId="90" fillId="0" borderId="1" xfId="0" applyFont="1" applyBorder="1" applyAlignment="1">
      <alignment horizontal="center" vertical="center" shrinkToFit="1"/>
    </xf>
    <xf numFmtId="0" fontId="89" fillId="5" borderId="1" xfId="0" applyFont="1" applyFill="1" applyBorder="1" applyAlignment="1">
      <alignment horizontal="justify" vertical="center" shrinkToFit="1"/>
    </xf>
    <xf numFmtId="0" fontId="89" fillId="0" borderId="1" xfId="0" applyFont="1" applyBorder="1" applyAlignment="1">
      <alignment horizontal="justify" vertical="center" shrinkToFit="1"/>
    </xf>
    <xf numFmtId="0" fontId="89" fillId="0" borderId="3" xfId="0" applyFont="1" applyBorder="1" applyAlignment="1">
      <alignment horizontal="left" vertical="center" wrapText="1" shrinkToFit="1"/>
    </xf>
    <xf numFmtId="0" fontId="89" fillId="0" borderId="31" xfId="0" applyFont="1" applyBorder="1" applyAlignment="1">
      <alignment horizontal="left" vertical="center" wrapText="1" shrinkToFit="1"/>
    </xf>
    <xf numFmtId="0" fontId="89" fillId="0" borderId="2" xfId="0" applyFont="1" applyBorder="1" applyAlignment="1">
      <alignment horizontal="left" vertical="center" wrapText="1" shrinkToFit="1"/>
    </xf>
    <xf numFmtId="0" fontId="89" fillId="0" borderId="8" xfId="0" applyFont="1" applyBorder="1" applyAlignment="1">
      <alignment horizontal="left" vertical="center" shrinkToFit="1"/>
    </xf>
    <xf numFmtId="0" fontId="90" fillId="0" borderId="15" xfId="0" applyFont="1" applyBorder="1" applyAlignment="1">
      <alignment horizontal="center" vertical="center" shrinkToFit="1"/>
    </xf>
    <xf numFmtId="0" fontId="90" fillId="0" borderId="17" xfId="0" applyFont="1" applyBorder="1" applyAlignment="1">
      <alignment horizontal="center" vertical="center" shrinkToFit="1"/>
    </xf>
    <xf numFmtId="0" fontId="90" fillId="0" borderId="16" xfId="0" applyFont="1" applyBorder="1" applyAlignment="1">
      <alignment horizontal="center" vertical="center" shrinkToFit="1"/>
    </xf>
    <xf numFmtId="0" fontId="89" fillId="0" borderId="51" xfId="0" applyFont="1" applyBorder="1" applyAlignment="1">
      <alignment horizontal="left" vertical="center" shrinkToFit="1"/>
    </xf>
    <xf numFmtId="0" fontId="89" fillId="0" borderId="58" xfId="0" applyFont="1" applyBorder="1" applyAlignment="1">
      <alignment horizontal="left" vertical="center" shrinkToFit="1"/>
    </xf>
    <xf numFmtId="0" fontId="89" fillId="0" borderId="61" xfId="0" applyFont="1" applyBorder="1" applyAlignment="1">
      <alignment horizontal="left" vertical="center" shrinkToFit="1"/>
    </xf>
    <xf numFmtId="0" fontId="89" fillId="0" borderId="68" xfId="0" applyFont="1" applyBorder="1" applyAlignment="1">
      <alignment horizontal="justify" vertical="center" shrinkToFit="1"/>
    </xf>
    <xf numFmtId="0" fontId="89" fillId="0" borderId="69" xfId="0" applyFont="1" applyBorder="1" applyAlignment="1">
      <alignment horizontal="justify" vertical="center" shrinkToFit="1"/>
    </xf>
    <xf numFmtId="0" fontId="89" fillId="0" borderId="65" xfId="0" applyFont="1" applyBorder="1" applyAlignment="1">
      <alignment horizontal="justify" vertical="center" shrinkToFit="1"/>
    </xf>
    <xf numFmtId="0" fontId="89" fillId="0" borderId="66" xfId="0" applyFont="1" applyBorder="1" applyAlignment="1">
      <alignment horizontal="justify" vertical="center" shrinkToFit="1"/>
    </xf>
    <xf numFmtId="0" fontId="89" fillId="0" borderId="67" xfId="0" applyFont="1" applyBorder="1" applyAlignment="1">
      <alignment horizontal="justify" vertical="center" shrinkToFit="1"/>
    </xf>
    <xf numFmtId="0" fontId="89" fillId="5" borderId="1" xfId="0" applyFont="1" applyFill="1" applyBorder="1" applyAlignment="1">
      <alignment horizontal="left" vertical="center" shrinkToFit="1"/>
    </xf>
    <xf numFmtId="0" fontId="89" fillId="5" borderId="3" xfId="0" applyFont="1" applyFill="1" applyBorder="1" applyAlignment="1">
      <alignment horizontal="left" vertical="center" shrinkToFit="1"/>
    </xf>
    <xf numFmtId="0" fontId="89" fillId="5" borderId="2" xfId="0" applyFont="1" applyFill="1" applyBorder="1" applyAlignment="1">
      <alignment horizontal="left" vertical="center" shrinkToFit="1"/>
    </xf>
    <xf numFmtId="0" fontId="90" fillId="0" borderId="6" xfId="0" applyFont="1" applyBorder="1" applyAlignment="1">
      <alignment horizontal="center" vertical="center" shrinkToFit="1"/>
    </xf>
    <xf numFmtId="0" fontId="90" fillId="3" borderId="7" xfId="0" applyFont="1" applyFill="1" applyBorder="1" applyAlignment="1">
      <alignment horizontal="center" vertical="center" shrinkToFit="1"/>
    </xf>
    <xf numFmtId="0" fontId="90" fillId="3" borderId="8" xfId="0" applyFont="1" applyFill="1" applyBorder="1" applyAlignment="1">
      <alignment horizontal="center" vertical="center" shrinkToFit="1"/>
    </xf>
    <xf numFmtId="0" fontId="90" fillId="0" borderId="6" xfId="0" applyFont="1" applyBorder="1" applyAlignment="1">
      <alignment horizontal="center" vertical="center"/>
    </xf>
    <xf numFmtId="0" fontId="90" fillId="0" borderId="1" xfId="0" applyFont="1" applyBorder="1" applyAlignment="1">
      <alignment horizontal="center" vertical="center"/>
    </xf>
    <xf numFmtId="0" fontId="90" fillId="0" borderId="4" xfId="0" applyFont="1" applyBorder="1" applyAlignment="1">
      <alignment horizontal="center" vertical="center"/>
    </xf>
    <xf numFmtId="0" fontId="90" fillId="0" borderId="1" xfId="0" applyFont="1" applyBorder="1" applyAlignment="1">
      <alignment horizontal="left" vertical="center" shrinkToFit="1"/>
    </xf>
    <xf numFmtId="0" fontId="93" fillId="0" borderId="0" xfId="0" applyFont="1" applyAlignment="1">
      <alignment wrapText="1"/>
    </xf>
    <xf numFmtId="0" fontId="90" fillId="0" borderId="33" xfId="0" applyFont="1" applyBorder="1" applyAlignment="1">
      <alignment horizontal="center" vertical="center" wrapText="1"/>
    </xf>
    <xf numFmtId="0" fontId="90" fillId="0" borderId="27" xfId="0" applyFont="1" applyBorder="1" applyAlignment="1">
      <alignment horizontal="center" vertical="center" wrapText="1"/>
    </xf>
    <xf numFmtId="0" fontId="90" fillId="0" borderId="28" xfId="0" applyFont="1" applyBorder="1" applyAlignment="1">
      <alignment horizontal="center" vertical="center" wrapText="1"/>
    </xf>
    <xf numFmtId="0" fontId="89" fillId="0" borderId="3" xfId="0" applyFont="1" applyBorder="1" applyAlignment="1">
      <alignment horizontal="left" vertical="center" shrinkToFit="1"/>
    </xf>
    <xf numFmtId="0" fontId="89" fillId="0" borderId="31" xfId="0" applyFont="1" applyBorder="1" applyAlignment="1">
      <alignment horizontal="left" vertical="center" shrinkToFit="1"/>
    </xf>
    <xf numFmtId="0" fontId="89" fillId="0" borderId="2" xfId="0" applyFont="1" applyBorder="1" applyAlignment="1">
      <alignment horizontal="left" vertical="center" shrinkToFit="1"/>
    </xf>
    <xf numFmtId="0" fontId="89" fillId="0" borderId="1" xfId="0" applyFont="1" applyBorder="1" applyAlignment="1">
      <alignment vertical="center" wrapText="1"/>
    </xf>
    <xf numFmtId="0" fontId="89" fillId="5" borderId="3" xfId="0" applyFont="1" applyFill="1" applyBorder="1" applyAlignment="1">
      <alignment horizontal="left" vertical="center" wrapText="1"/>
    </xf>
    <xf numFmtId="0" fontId="89" fillId="5" borderId="2" xfId="0" applyFont="1" applyFill="1" applyBorder="1" applyAlignment="1">
      <alignment horizontal="left" vertical="center" wrapText="1"/>
    </xf>
    <xf numFmtId="0" fontId="90" fillId="3" borderId="36" xfId="0" applyFont="1" applyFill="1" applyBorder="1" applyAlignment="1">
      <alignment horizontal="center" vertical="center" wrapText="1"/>
    </xf>
    <xf numFmtId="0" fontId="90" fillId="3" borderId="37" xfId="0" applyFont="1" applyFill="1" applyBorder="1" applyAlignment="1">
      <alignment horizontal="center" vertical="center" wrapText="1"/>
    </xf>
    <xf numFmtId="0" fontId="90" fillId="3" borderId="29" xfId="0" applyFont="1" applyFill="1" applyBorder="1" applyAlignment="1">
      <alignment horizontal="center" vertical="center" wrapText="1"/>
    </xf>
    <xf numFmtId="0" fontId="93" fillId="0" borderId="0" xfId="0" applyFont="1" applyAlignment="1">
      <alignment horizontal="left" vertical="center" wrapText="1"/>
    </xf>
    <xf numFmtId="0" fontId="90" fillId="3" borderId="7" xfId="0" applyFont="1" applyFill="1" applyBorder="1" applyAlignment="1">
      <alignment horizontal="center" vertical="center" wrapText="1"/>
    </xf>
    <xf numFmtId="0" fontId="90" fillId="3" borderId="8" xfId="0" applyFont="1" applyFill="1" applyBorder="1" applyAlignment="1">
      <alignment horizontal="center" vertical="center" wrapText="1"/>
    </xf>
    <xf numFmtId="0" fontId="90" fillId="0" borderId="3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0" fontId="93" fillId="0" borderId="0" xfId="0" applyFont="1" applyAlignment="1">
      <alignment horizontal="justify" vertical="justify" wrapText="1"/>
    </xf>
    <xf numFmtId="0" fontId="90" fillId="0" borderId="6" xfId="0" applyFont="1" applyBorder="1" applyAlignment="1">
      <alignment horizontal="center" vertical="center" wrapText="1"/>
    </xf>
    <xf numFmtId="0" fontId="90" fillId="0" borderId="4" xfId="0" applyFont="1" applyBorder="1" applyAlignment="1">
      <alignment horizontal="center" vertical="center" wrapText="1"/>
    </xf>
    <xf numFmtId="0" fontId="90" fillId="0" borderId="23" xfId="0" applyFont="1" applyBorder="1" applyAlignment="1">
      <alignment horizontal="center" vertical="center" wrapText="1"/>
    </xf>
    <xf numFmtId="0" fontId="90" fillId="0" borderId="34" xfId="0" applyFont="1" applyBorder="1" applyAlignment="1">
      <alignment horizontal="center" vertical="center" wrapText="1"/>
    </xf>
    <xf numFmtId="0" fontId="90" fillId="0" borderId="15" xfId="0" applyFont="1" applyBorder="1" applyAlignment="1">
      <alignment horizontal="center" vertical="center"/>
    </xf>
    <xf numFmtId="0" fontId="90" fillId="0" borderId="17" xfId="0" applyFont="1" applyBorder="1" applyAlignment="1">
      <alignment horizontal="center" vertical="center"/>
    </xf>
    <xf numFmtId="0" fontId="90" fillId="0" borderId="16" xfId="0" applyFont="1" applyBorder="1" applyAlignment="1">
      <alignment horizontal="center" vertical="center"/>
    </xf>
    <xf numFmtId="0" fontId="90" fillId="3" borderId="15" xfId="0" applyFont="1" applyFill="1" applyBorder="1" applyAlignment="1">
      <alignment horizontal="center" vertical="center" wrapText="1"/>
    </xf>
    <xf numFmtId="0" fontId="90" fillId="3" borderId="17" xfId="0" applyFont="1" applyFill="1" applyBorder="1" applyAlignment="1">
      <alignment horizontal="center" vertical="center" wrapText="1"/>
    </xf>
    <xf numFmtId="0" fontId="90" fillId="3" borderId="16" xfId="0" applyFont="1" applyFill="1" applyBorder="1" applyAlignment="1">
      <alignment horizontal="center" vertical="center" wrapText="1"/>
    </xf>
    <xf numFmtId="0" fontId="89" fillId="0" borderId="10" xfId="0" applyFont="1" applyBorder="1" applyAlignment="1">
      <alignment vertical="center" wrapText="1"/>
    </xf>
    <xf numFmtId="0" fontId="89" fillId="0" borderId="25" xfId="0" applyFont="1" applyBorder="1" applyAlignment="1">
      <alignment vertical="center" wrapText="1"/>
    </xf>
    <xf numFmtId="0" fontId="89" fillId="0" borderId="11" xfId="0" applyFont="1" applyBorder="1" applyAlignment="1">
      <alignment vertical="center" wrapText="1"/>
    </xf>
    <xf numFmtId="0" fontId="91" fillId="0" borderId="25" xfId="4" applyFont="1" applyFill="1" applyBorder="1" applyAlignment="1">
      <alignment horizontal="left" wrapText="1"/>
    </xf>
    <xf numFmtId="0" fontId="87" fillId="3" borderId="3" xfId="0" applyFont="1" applyFill="1" applyBorder="1" applyAlignment="1">
      <alignment horizontal="center" vertical="center"/>
    </xf>
    <xf numFmtId="0" fontId="87" fillId="3" borderId="31" xfId="0" applyFont="1" applyFill="1" applyBorder="1" applyAlignment="1">
      <alignment horizontal="center" vertical="center"/>
    </xf>
    <xf numFmtId="0" fontId="87" fillId="3" borderId="60" xfId="0" applyFont="1" applyFill="1" applyBorder="1" applyAlignment="1">
      <alignment horizontal="center" vertical="center"/>
    </xf>
    <xf numFmtId="0" fontId="90" fillId="0" borderId="15" xfId="0" applyFont="1" applyBorder="1" applyAlignment="1">
      <alignment horizontal="center" vertical="center" wrapText="1"/>
    </xf>
    <xf numFmtId="0" fontId="90" fillId="0" borderId="17" xfId="0" applyFont="1" applyBorder="1" applyAlignment="1">
      <alignment horizontal="center" vertical="center" wrapText="1"/>
    </xf>
    <xf numFmtId="0" fontId="90" fillId="0" borderId="16" xfId="0" applyFont="1" applyBorder="1" applyAlignment="1">
      <alignment horizontal="center" vertical="center" wrapText="1"/>
    </xf>
    <xf numFmtId="0" fontId="89" fillId="0" borderId="15" xfId="0" applyFont="1" applyBorder="1" applyAlignment="1">
      <alignment vertical="center" wrapText="1"/>
    </xf>
    <xf numFmtId="0" fontId="89" fillId="0" borderId="17" xfId="0" applyFont="1" applyBorder="1" applyAlignment="1">
      <alignment vertical="center" wrapText="1"/>
    </xf>
    <xf numFmtId="0" fontId="89" fillId="0" borderId="16" xfId="0" applyFont="1" applyBorder="1" applyAlignment="1">
      <alignment vertical="center" wrapText="1"/>
    </xf>
    <xf numFmtId="0" fontId="32" fillId="14" borderId="76" xfId="17" applyFont="1" applyFill="1" applyBorder="1" applyAlignment="1">
      <alignment horizontal="center" vertical="center"/>
    </xf>
    <xf numFmtId="0" fontId="62" fillId="0" borderId="0" xfId="17" applyFont="1" applyAlignment="1">
      <alignment horizontal="center"/>
    </xf>
    <xf numFmtId="0" fontId="70" fillId="0" borderId="0" xfId="0" applyFont="1" applyAlignment="1">
      <alignment horizontal="left" vertical="center" wrapText="1"/>
    </xf>
    <xf numFmtId="0" fontId="60" fillId="0" borderId="0" xfId="0" applyFont="1" applyAlignment="1">
      <alignment horizontal="left" vertical="center" wrapText="1"/>
    </xf>
    <xf numFmtId="0" fontId="80" fillId="16" borderId="15" xfId="0" applyFont="1" applyFill="1" applyBorder="1" applyAlignment="1">
      <alignment horizontal="center" vertical="center"/>
    </xf>
    <xf numFmtId="0" fontId="80" fillId="16" borderId="16" xfId="0" applyFont="1" applyFill="1" applyBorder="1" applyAlignment="1">
      <alignment horizontal="center" vertical="center"/>
    </xf>
    <xf numFmtId="0" fontId="70" fillId="0" borderId="84" xfId="0" applyFont="1" applyBorder="1" applyAlignment="1">
      <alignment vertical="center" wrapText="1"/>
    </xf>
    <xf numFmtId="0" fontId="70" fillId="0" borderId="83" xfId="0" applyFont="1" applyBorder="1" applyAlignment="1">
      <alignment vertical="center" wrapText="1"/>
    </xf>
    <xf numFmtId="0" fontId="70" fillId="0" borderId="84" xfId="0" applyFont="1" applyBorder="1" applyAlignment="1">
      <alignment horizontal="center" vertical="center" wrapText="1"/>
    </xf>
    <xf numFmtId="0" fontId="70" fillId="0" borderId="83" xfId="0" applyFont="1" applyBorder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71" fillId="0" borderId="0" xfId="0" applyFont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8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9" fillId="0" borderId="0" xfId="0" applyFont="1" applyAlignment="1">
      <alignment horizontal="left" vertical="center"/>
    </xf>
    <xf numFmtId="0" fontId="95" fillId="0" borderId="87" xfId="0" applyFont="1" applyBorder="1" applyAlignment="1">
      <alignment horizontal="left" wrapText="1"/>
    </xf>
    <xf numFmtId="0" fontId="95" fillId="0" borderId="0" xfId="0" applyFont="1" applyAlignment="1">
      <alignment horizontal="left" wrapText="1"/>
    </xf>
    <xf numFmtId="0" fontId="79" fillId="0" borderId="87" xfId="0" applyFont="1" applyBorder="1" applyAlignment="1">
      <alignment horizontal="left" vertical="center" wrapText="1"/>
    </xf>
    <xf numFmtId="0" fontId="79" fillId="0" borderId="0" xfId="0" applyFont="1" applyAlignment="1">
      <alignment horizontal="left" vertical="center" wrapText="1"/>
    </xf>
    <xf numFmtId="0" fontId="79" fillId="0" borderId="32" xfId="0" applyFont="1" applyBorder="1" applyAlignment="1">
      <alignment horizontal="left" vertical="center" wrapText="1"/>
    </xf>
    <xf numFmtId="0" fontId="79" fillId="0" borderId="30" xfId="0" applyFont="1" applyBorder="1" applyAlignment="1">
      <alignment horizontal="left" vertical="center" wrapText="1"/>
    </xf>
    <xf numFmtId="0" fontId="18" fillId="0" borderId="40" xfId="0" applyFont="1" applyBorder="1" applyAlignment="1">
      <alignment horizontal="center" vertical="center" wrapText="1"/>
    </xf>
    <xf numFmtId="0" fontId="18" fillId="0" borderId="59" xfId="0" applyFont="1" applyBorder="1" applyAlignment="1">
      <alignment horizontal="center" vertical="center" wrapText="1"/>
    </xf>
    <xf numFmtId="0" fontId="18" fillId="0" borderId="4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0" fillId="0" borderId="0" xfId="0" applyFont="1" applyAlignment="1">
      <alignment horizontal="left" vertical="top" wrapText="1"/>
    </xf>
    <xf numFmtId="0" fontId="54" fillId="13" borderId="71" xfId="9" applyFont="1" applyFill="1" applyBorder="1" applyAlignment="1">
      <alignment horizontal="center" vertical="center"/>
    </xf>
    <xf numFmtId="0" fontId="54" fillId="13" borderId="72" xfId="9" applyFont="1" applyFill="1" applyBorder="1" applyAlignment="1">
      <alignment horizontal="center" vertical="center"/>
    </xf>
    <xf numFmtId="0" fontId="54" fillId="13" borderId="73" xfId="9" applyFont="1" applyFill="1" applyBorder="1" applyAlignment="1">
      <alignment horizontal="center" vertical="center"/>
    </xf>
    <xf numFmtId="0" fontId="57" fillId="9" borderId="7" xfId="9" applyFont="1" applyFill="1" applyBorder="1" applyAlignment="1">
      <alignment horizontal="center" vertical="center" wrapText="1"/>
    </xf>
    <xf numFmtId="0" fontId="57" fillId="9" borderId="8" xfId="9" applyFont="1" applyFill="1" applyBorder="1" applyAlignment="1">
      <alignment horizontal="center" vertical="center" wrapText="1"/>
    </xf>
    <xf numFmtId="0" fontId="57" fillId="9" borderId="45" xfId="9" applyFont="1" applyFill="1" applyBorder="1" applyAlignment="1">
      <alignment horizontal="center" vertical="center" wrapText="1"/>
    </xf>
    <xf numFmtId="0" fontId="57" fillId="9" borderId="46" xfId="9" applyFont="1" applyFill="1" applyBorder="1" applyAlignment="1">
      <alignment horizontal="center" vertical="center" wrapText="1"/>
    </xf>
  </cellXfs>
  <cellStyles count="18">
    <cellStyle name="Hiperlink" xfId="4" builtinId="8"/>
    <cellStyle name="Moeda" xfId="1" builtinId="4"/>
    <cellStyle name="Moeda 16" xfId="16" xr:uid="{00000000-0005-0000-0000-000002000000}"/>
    <cellStyle name="Moeda 3" xfId="5" xr:uid="{00000000-0005-0000-0000-000003000000}"/>
    <cellStyle name="Moeda 4" xfId="14" xr:uid="{00000000-0005-0000-0000-000004000000}"/>
    <cellStyle name="Moeda 7 4" xfId="15" xr:uid="{00000000-0005-0000-0000-000005000000}"/>
    <cellStyle name="Normal" xfId="0" builtinId="0"/>
    <cellStyle name="Normal 10 2" xfId="11" xr:uid="{00000000-0005-0000-0000-000007000000}"/>
    <cellStyle name="Normal 17 2" xfId="17" xr:uid="{00000000-0005-0000-0000-000008000000}"/>
    <cellStyle name="Normal 2 2 2" xfId="9" xr:uid="{00000000-0005-0000-0000-000009000000}"/>
    <cellStyle name="Normal 2 2 2 2" xfId="12" xr:uid="{00000000-0005-0000-0000-00000A000000}"/>
    <cellStyle name="Normal 2 3 2 2" xfId="8" xr:uid="{00000000-0005-0000-0000-00000B000000}"/>
    <cellStyle name="Normal 4 2 2" xfId="10" xr:uid="{00000000-0005-0000-0000-00000C000000}"/>
    <cellStyle name="Normal 7" xfId="6" xr:uid="{00000000-0005-0000-0000-00000D000000}"/>
    <cellStyle name="Normal 8 5" xfId="13" xr:uid="{00000000-0005-0000-0000-00000E000000}"/>
    <cellStyle name="Porcentagem" xfId="2" builtinId="5"/>
    <cellStyle name="Porcentagem 4" xfId="7" xr:uid="{00000000-0005-0000-0000-000010000000}"/>
    <cellStyle name="Vírgula" xfId="3" builtinId="3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png@01D9A2DB.379AF520" TargetMode="External"/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6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8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9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0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409574</xdr:colOff>
      <xdr:row>61</xdr:row>
      <xdr:rowOff>9525</xdr:rowOff>
    </xdr:from>
    <xdr:to>
      <xdr:col>4</xdr:col>
      <xdr:colOff>1524000</xdr:colOff>
      <xdr:row>63</xdr:row>
      <xdr:rowOff>19050</xdr:rowOff>
    </xdr:to>
    <xdr:pic>
      <xdr:nvPicPr>
        <xdr:cNvPr id="2" name="Imagem 1" descr="Ícone&#10;&#10;Descrição gerada automaticament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686"/>
        <a:stretch/>
      </xdr:blipFill>
      <xdr:spPr bwMode="auto">
        <a:xfrm>
          <a:off x="4381499" y="13392150"/>
          <a:ext cx="1114426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190501</xdr:colOff>
      <xdr:row>0</xdr:row>
      <xdr:rowOff>0</xdr:rowOff>
    </xdr:from>
    <xdr:to>
      <xdr:col>4</xdr:col>
      <xdr:colOff>2514600</xdr:colOff>
      <xdr:row>11</xdr:row>
      <xdr:rowOff>73092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5551" y="0"/>
          <a:ext cx="3800474" cy="3025842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11</xdr:row>
      <xdr:rowOff>123826</xdr:rowOff>
    </xdr:from>
    <xdr:to>
      <xdr:col>5</xdr:col>
      <xdr:colOff>153903</xdr:colOff>
      <xdr:row>23</xdr:row>
      <xdr:rowOff>9525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3650" y="3181351"/>
          <a:ext cx="3992478" cy="3190874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24</xdr:row>
      <xdr:rowOff>66675</xdr:rowOff>
    </xdr:from>
    <xdr:to>
      <xdr:col>5</xdr:col>
      <xdr:colOff>104775</xdr:colOff>
      <xdr:row>36</xdr:row>
      <xdr:rowOff>58235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6619875"/>
          <a:ext cx="4029075" cy="3191960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180975</xdr:colOff>
      <xdr:row>37</xdr:row>
      <xdr:rowOff>171451</xdr:rowOff>
    </xdr:from>
    <xdr:to>
      <xdr:col>5</xdr:col>
      <xdr:colOff>264319</xdr:colOff>
      <xdr:row>49</xdr:row>
      <xdr:rowOff>40006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96025" y="10115551"/>
          <a:ext cx="4150519" cy="326898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50</xdr:row>
      <xdr:rowOff>142875</xdr:rowOff>
    </xdr:from>
    <xdr:to>
      <xdr:col>5</xdr:col>
      <xdr:colOff>254794</xdr:colOff>
      <xdr:row>62</xdr:row>
      <xdr:rowOff>92284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81725" y="13677900"/>
          <a:ext cx="4255294" cy="33403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57</xdr:row>
      <xdr:rowOff>190499</xdr:rowOff>
    </xdr:from>
    <xdr:to>
      <xdr:col>3</xdr:col>
      <xdr:colOff>1924051</xdr:colOff>
      <xdr:row>59</xdr:row>
      <xdr:rowOff>158750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>
          <a:spLocks/>
        </xdr:cNvSpPr>
      </xdr:nvSpPr>
      <xdr:spPr bwMode="auto">
        <a:xfrm>
          <a:off x="504825" y="13439774"/>
          <a:ext cx="6877051" cy="349251"/>
        </a:xfrm>
        <a:prstGeom prst="rect">
          <a:avLst/>
        </a:prstGeom>
        <a:solidFill>
          <a:srgbClr val="D9D9D9"/>
        </a:solidFill>
        <a:ln w="6095">
          <a:solidFill>
            <a:srgbClr val="000009"/>
          </a:solidFill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endParaRPr lang="pt-B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Vale transporte = (5,50*2*21) - (Salário base*0,06) - Conforme dias úteis.</a:t>
          </a:r>
        </a:p>
      </xdr:txBody>
    </xdr:sp>
    <xdr:clientData/>
  </xdr:twoCellAnchor>
  <xdr:twoCellAnchor>
    <xdr:from>
      <xdr:col>0</xdr:col>
      <xdr:colOff>485775</xdr:colOff>
      <xdr:row>62</xdr:row>
      <xdr:rowOff>127000</xdr:rowOff>
    </xdr:from>
    <xdr:to>
      <xdr:col>3</xdr:col>
      <xdr:colOff>1933575</xdr:colOff>
      <xdr:row>64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>
          <a:spLocks/>
        </xdr:cNvSpPr>
      </xdr:nvSpPr>
      <xdr:spPr bwMode="auto">
        <a:xfrm>
          <a:off x="485775" y="18357850"/>
          <a:ext cx="7400925" cy="301625"/>
        </a:xfrm>
        <a:prstGeom prst="rect">
          <a:avLst/>
        </a:prstGeom>
        <a:solidFill>
          <a:srgbClr val="D9D9D9"/>
        </a:solidFill>
        <a:ln w="6095">
          <a:solidFill>
            <a:srgbClr val="000009"/>
          </a:solidFill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endParaRPr lang="pt-BR" sz="1000" b="0" i="0" u="none" strike="noStrike" baseline="0">
            <a:solidFill>
              <a:srgbClr val="000009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9"/>
              </a:solidFill>
              <a:latin typeface="Arial"/>
              <a:cs typeface="Arial"/>
            </a:rPr>
            <a:t>Auxílio alimentação = (44,30*21)</a:t>
          </a:r>
        </a:p>
      </xdr:txBody>
    </xdr:sp>
    <xdr:clientData/>
  </xdr:twoCellAnchor>
  <xdr:twoCellAnchor>
    <xdr:from>
      <xdr:col>1</xdr:col>
      <xdr:colOff>47625</xdr:colOff>
      <xdr:row>87</xdr:row>
      <xdr:rowOff>47625</xdr:rowOff>
    </xdr:from>
    <xdr:to>
      <xdr:col>3</xdr:col>
      <xdr:colOff>1924050</xdr:colOff>
      <xdr:row>88</xdr:row>
      <xdr:rowOff>104775</xdr:rowOff>
    </xdr:to>
    <xdr:sp macro="" textlink="">
      <xdr:nvSpPr>
        <xdr:cNvPr id="4" name="Textbox 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>
          <a:spLocks/>
        </xdr:cNvSpPr>
      </xdr:nvSpPr>
      <xdr:spPr bwMode="auto">
        <a:xfrm>
          <a:off x="581025" y="22669500"/>
          <a:ext cx="7296150" cy="219075"/>
        </a:xfrm>
        <a:prstGeom prst="rect">
          <a:avLst/>
        </a:prstGeom>
        <a:solidFill>
          <a:srgbClr val="D9D9D9"/>
        </a:solidFill>
        <a:ln w="6095">
          <a:solidFill>
            <a:srgbClr val="000009"/>
          </a:solidFill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9"/>
              </a:solidFill>
              <a:latin typeface="Arial"/>
              <a:cs typeface="Arial"/>
            </a:rPr>
            <a:t>   ( 1/12)*0,01= 0,08%</a:t>
          </a:r>
        </a:p>
      </xdr:txBody>
    </xdr:sp>
    <xdr:clientData/>
  </xdr:twoCellAnchor>
  <xdr:twoCellAnchor>
    <xdr:from>
      <xdr:col>1</xdr:col>
      <xdr:colOff>0</xdr:colOff>
      <xdr:row>93</xdr:row>
      <xdr:rowOff>158749</xdr:rowOff>
    </xdr:from>
    <xdr:to>
      <xdr:col>3</xdr:col>
      <xdr:colOff>1924050</xdr:colOff>
      <xdr:row>96</xdr:row>
      <xdr:rowOff>63500</xdr:rowOff>
    </xdr:to>
    <xdr:sp macro="" textlink="">
      <xdr:nvSpPr>
        <xdr:cNvPr id="5" name="Textbox 5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>
          <a:spLocks/>
        </xdr:cNvSpPr>
      </xdr:nvSpPr>
      <xdr:spPr bwMode="auto">
        <a:xfrm>
          <a:off x="533400" y="21323299"/>
          <a:ext cx="6848475" cy="476251"/>
        </a:xfrm>
        <a:prstGeom prst="rect">
          <a:avLst/>
        </a:prstGeom>
        <a:solidFill>
          <a:srgbClr val="D9D9D9"/>
        </a:solidFill>
        <a:ln w="6095">
          <a:solidFill>
            <a:srgbClr val="000009"/>
          </a:solidFill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endParaRPr lang="pt-BR" sz="1000" b="0" i="0" u="none" strike="noStrike" baseline="0">
            <a:solidFill>
              <a:srgbClr val="000009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9"/>
              </a:solidFill>
              <a:latin typeface="Arial"/>
              <a:cs typeface="Arial"/>
            </a:rPr>
            <a:t>  8% (FGTS) x 0,08% (A) = 0,01%</a:t>
          </a:r>
        </a:p>
      </xdr:txBody>
    </xdr:sp>
    <xdr:clientData/>
  </xdr:twoCellAnchor>
  <xdr:twoCellAnchor>
    <xdr:from>
      <xdr:col>1</xdr:col>
      <xdr:colOff>63501</xdr:colOff>
      <xdr:row>105</xdr:row>
      <xdr:rowOff>111125</xdr:rowOff>
    </xdr:from>
    <xdr:to>
      <xdr:col>3</xdr:col>
      <xdr:colOff>1933575</xdr:colOff>
      <xdr:row>108</xdr:row>
      <xdr:rowOff>0</xdr:rowOff>
    </xdr:to>
    <xdr:sp macro="" textlink="">
      <xdr:nvSpPr>
        <xdr:cNvPr id="6" name="Textbox 6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>
          <a:spLocks/>
        </xdr:cNvSpPr>
      </xdr:nvSpPr>
      <xdr:spPr bwMode="auto">
        <a:xfrm>
          <a:off x="596901" y="24418925"/>
          <a:ext cx="6784974" cy="460375"/>
        </a:xfrm>
        <a:prstGeom prst="rect">
          <a:avLst/>
        </a:prstGeom>
        <a:solidFill>
          <a:srgbClr val="D9D9D9"/>
        </a:solidFill>
        <a:ln w="6095">
          <a:solidFill>
            <a:srgbClr val="000009"/>
          </a:solidFill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9"/>
              </a:solidFill>
              <a:latin typeface="Arial"/>
              <a:cs typeface="Arial"/>
            </a:rPr>
            <a:t> =(7/30 dias) / 12 meses * 2% *100 = 0,04 é o índice</a:t>
          </a:r>
        </a:p>
      </xdr:txBody>
    </xdr:sp>
    <xdr:clientData/>
  </xdr:twoCellAnchor>
  <xdr:twoCellAnchor>
    <xdr:from>
      <xdr:col>1</xdr:col>
      <xdr:colOff>15874</xdr:colOff>
      <xdr:row>143</xdr:row>
      <xdr:rowOff>85724</xdr:rowOff>
    </xdr:from>
    <xdr:to>
      <xdr:col>3</xdr:col>
      <xdr:colOff>1914524</xdr:colOff>
      <xdr:row>145</xdr:row>
      <xdr:rowOff>142875</xdr:rowOff>
    </xdr:to>
    <xdr:sp macro="" textlink="">
      <xdr:nvSpPr>
        <xdr:cNvPr id="11" name="Textbox 11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>
          <a:spLocks/>
        </xdr:cNvSpPr>
      </xdr:nvSpPr>
      <xdr:spPr bwMode="auto">
        <a:xfrm>
          <a:off x="549274" y="35309174"/>
          <a:ext cx="7318375" cy="381001"/>
        </a:xfrm>
        <a:prstGeom prst="rect">
          <a:avLst/>
        </a:prstGeom>
        <a:solidFill>
          <a:srgbClr val="D9D9D9"/>
        </a:solidFill>
        <a:ln w="6095">
          <a:solidFill>
            <a:srgbClr val="000009"/>
          </a:solidFill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endParaRPr lang="pt-BR" sz="1000" b="1" i="0" u="none" strike="noStrike" baseline="0">
            <a:solidFill>
              <a:srgbClr val="000009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1" i="0" u="none" strike="noStrike" baseline="0">
              <a:solidFill>
                <a:srgbClr val="000009"/>
              </a:solidFill>
              <a:latin typeface="Arial"/>
              <a:cs typeface="Arial"/>
            </a:rPr>
            <a:t>=  ((1/12)+(1/3/12))/12=0,93%</a:t>
          </a:r>
        </a:p>
      </xdr:txBody>
    </xdr:sp>
    <xdr:clientData/>
  </xdr:twoCellAnchor>
  <xdr:twoCellAnchor>
    <xdr:from>
      <xdr:col>0</xdr:col>
      <xdr:colOff>485775</xdr:colOff>
      <xdr:row>203</xdr:row>
      <xdr:rowOff>142875</xdr:rowOff>
    </xdr:from>
    <xdr:to>
      <xdr:col>3</xdr:col>
      <xdr:colOff>1905000</xdr:colOff>
      <xdr:row>205</xdr:row>
      <xdr:rowOff>142875</xdr:rowOff>
    </xdr:to>
    <xdr:sp macro="" textlink="">
      <xdr:nvSpPr>
        <xdr:cNvPr id="14" name="Textbox 15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 txBox="1">
          <a:spLocks/>
        </xdr:cNvSpPr>
      </xdr:nvSpPr>
      <xdr:spPr bwMode="auto">
        <a:xfrm>
          <a:off x="485775" y="46158150"/>
          <a:ext cx="7372350" cy="323850"/>
        </a:xfrm>
        <a:prstGeom prst="rect">
          <a:avLst/>
        </a:prstGeom>
        <a:solidFill>
          <a:srgbClr val="D9D9D9"/>
        </a:solidFill>
        <a:ln w="6095">
          <a:solidFill>
            <a:srgbClr val="000009"/>
          </a:solidFill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 ((0,111*0,005)*0,333)= 0,02</a:t>
          </a:r>
        </a:p>
      </xdr:txBody>
    </xdr:sp>
    <xdr:clientData/>
  </xdr:twoCellAnchor>
  <xdr:twoCellAnchor>
    <xdr:from>
      <xdr:col>1</xdr:col>
      <xdr:colOff>19050</xdr:colOff>
      <xdr:row>162</xdr:row>
      <xdr:rowOff>0</xdr:rowOff>
    </xdr:from>
    <xdr:to>
      <xdr:col>3</xdr:col>
      <xdr:colOff>1895475</xdr:colOff>
      <xdr:row>163</xdr:row>
      <xdr:rowOff>133350</xdr:rowOff>
    </xdr:to>
    <xdr:sp macro="" textlink="">
      <xdr:nvSpPr>
        <xdr:cNvPr id="16" name="Textbox 12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>
          <a:spLocks/>
        </xdr:cNvSpPr>
      </xdr:nvSpPr>
      <xdr:spPr bwMode="auto">
        <a:xfrm>
          <a:off x="552450" y="47101125"/>
          <a:ext cx="6829425" cy="390525"/>
        </a:xfrm>
        <a:prstGeom prst="rect">
          <a:avLst/>
        </a:prstGeom>
        <a:solidFill>
          <a:srgbClr val="D9D9D9"/>
        </a:solidFill>
        <a:ln w="6095">
          <a:solidFill>
            <a:srgbClr val="000009"/>
          </a:solidFill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endParaRPr lang="pt-B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 ((1/30)/12 = 0,28%</a:t>
          </a:r>
        </a:p>
      </xdr:txBody>
    </xdr:sp>
    <xdr:clientData/>
  </xdr:twoCellAnchor>
  <xdr:twoCellAnchor editAs="oneCell">
    <xdr:from>
      <xdr:col>0</xdr:col>
      <xdr:colOff>419100</xdr:colOff>
      <xdr:row>121</xdr:row>
      <xdr:rowOff>114300</xdr:rowOff>
    </xdr:from>
    <xdr:to>
      <xdr:col>3</xdr:col>
      <xdr:colOff>586105</xdr:colOff>
      <xdr:row>126</xdr:row>
      <xdr:rowOff>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29784675"/>
          <a:ext cx="6120130" cy="6921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495300</xdr:colOff>
      <xdr:row>189</xdr:row>
      <xdr:rowOff>19050</xdr:rowOff>
    </xdr:from>
    <xdr:to>
      <xdr:col>3</xdr:col>
      <xdr:colOff>1873250</xdr:colOff>
      <xdr:row>191</xdr:row>
      <xdr:rowOff>66674</xdr:rowOff>
    </xdr:to>
    <xdr:sp macro="" textlink="">
      <xdr:nvSpPr>
        <xdr:cNvPr id="20" name="Textbox 14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 txBox="1">
          <a:spLocks/>
        </xdr:cNvSpPr>
      </xdr:nvSpPr>
      <xdr:spPr bwMode="auto">
        <a:xfrm>
          <a:off x="495300" y="43424475"/>
          <a:ext cx="7331075" cy="371474"/>
        </a:xfrm>
        <a:prstGeom prst="rect">
          <a:avLst/>
        </a:prstGeom>
        <a:solidFill>
          <a:srgbClr val="D9D9D9"/>
        </a:solidFill>
        <a:ln w="6095">
          <a:solidFill>
            <a:srgbClr val="000009"/>
          </a:solidFill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endParaRPr lang="pt-B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= ((15/30)/12)*0,01 </a:t>
          </a:r>
        </a:p>
      </xdr:txBody>
    </xdr:sp>
    <xdr:clientData/>
  </xdr:twoCellAnchor>
  <xdr:twoCellAnchor>
    <xdr:from>
      <xdr:col>1</xdr:col>
      <xdr:colOff>19050</xdr:colOff>
      <xdr:row>175</xdr:row>
      <xdr:rowOff>19050</xdr:rowOff>
    </xdr:from>
    <xdr:to>
      <xdr:col>3</xdr:col>
      <xdr:colOff>1895475</xdr:colOff>
      <xdr:row>177</xdr:row>
      <xdr:rowOff>28575</xdr:rowOff>
    </xdr:to>
    <xdr:sp macro="" textlink="">
      <xdr:nvSpPr>
        <xdr:cNvPr id="21" name="Textbox 12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>
          <a:spLocks/>
        </xdr:cNvSpPr>
      </xdr:nvSpPr>
      <xdr:spPr bwMode="auto">
        <a:xfrm>
          <a:off x="552450" y="41148000"/>
          <a:ext cx="7296150" cy="333375"/>
        </a:xfrm>
        <a:prstGeom prst="rect">
          <a:avLst/>
        </a:prstGeom>
        <a:solidFill>
          <a:srgbClr val="D9D9D9"/>
        </a:solidFill>
        <a:ln w="6095">
          <a:solidFill>
            <a:srgbClr val="000009"/>
          </a:solidFill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endParaRPr lang="pt-B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= ((5/30)/12 = 0,02%</a:t>
          </a:r>
        </a:p>
      </xdr:txBody>
    </xdr:sp>
    <xdr:clientData/>
  </xdr:twoCellAnchor>
  <xdr:twoCellAnchor>
    <xdr:from>
      <xdr:col>0</xdr:col>
      <xdr:colOff>447675</xdr:colOff>
      <xdr:row>217</xdr:row>
      <xdr:rowOff>0</xdr:rowOff>
    </xdr:from>
    <xdr:to>
      <xdr:col>3</xdr:col>
      <xdr:colOff>1952625</xdr:colOff>
      <xdr:row>217</xdr:row>
      <xdr:rowOff>371476</xdr:rowOff>
    </xdr:to>
    <xdr:sp macro="" textlink="">
      <xdr:nvSpPr>
        <xdr:cNvPr id="22" name="Textbox 15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>
          <a:spLocks/>
        </xdr:cNvSpPr>
      </xdr:nvSpPr>
      <xdr:spPr bwMode="auto">
        <a:xfrm>
          <a:off x="447675" y="48339375"/>
          <a:ext cx="7458075" cy="371476"/>
        </a:xfrm>
        <a:prstGeom prst="rect">
          <a:avLst/>
        </a:prstGeom>
        <a:solidFill>
          <a:srgbClr val="D9D9D9"/>
        </a:solidFill>
        <a:ln w="6095">
          <a:solidFill>
            <a:srgbClr val="000009"/>
          </a:solidFill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= ((1/30)/12 = 0,28</a:t>
          </a:r>
        </a:p>
      </xdr:txBody>
    </xdr:sp>
    <xdr:clientData/>
  </xdr:twoCellAnchor>
  <xdr:twoCellAnchor>
    <xdr:from>
      <xdr:col>0</xdr:col>
      <xdr:colOff>428624</xdr:colOff>
      <xdr:row>230</xdr:row>
      <xdr:rowOff>76201</xdr:rowOff>
    </xdr:from>
    <xdr:to>
      <xdr:col>3</xdr:col>
      <xdr:colOff>2085974</xdr:colOff>
      <xdr:row>232</xdr:row>
      <xdr:rowOff>123825</xdr:rowOff>
    </xdr:to>
    <xdr:sp macro="" textlink="">
      <xdr:nvSpPr>
        <xdr:cNvPr id="23" name="Textbox 15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>
          <a:spLocks/>
        </xdr:cNvSpPr>
      </xdr:nvSpPr>
      <xdr:spPr bwMode="auto">
        <a:xfrm>
          <a:off x="428624" y="50777776"/>
          <a:ext cx="7610475" cy="371474"/>
        </a:xfrm>
        <a:prstGeom prst="rect">
          <a:avLst/>
        </a:prstGeom>
        <a:solidFill>
          <a:srgbClr val="D9D9D9"/>
        </a:solidFill>
        <a:ln w="6095">
          <a:solidFill>
            <a:srgbClr val="000009"/>
          </a:solidFill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(A)  Uniforme para Recepcionista e Encarregado Geral C:  Equipamentos  Controle de frequencia eletronico e D Crachá magnético:</a:t>
          </a:r>
        </a:p>
      </xdr:txBody>
    </xdr:sp>
    <xdr:clientData/>
  </xdr:twoCellAnchor>
  <xdr:twoCellAnchor>
    <xdr:from>
      <xdr:col>0</xdr:col>
      <xdr:colOff>428625</xdr:colOff>
      <xdr:row>235</xdr:row>
      <xdr:rowOff>76201</xdr:rowOff>
    </xdr:from>
    <xdr:to>
      <xdr:col>3</xdr:col>
      <xdr:colOff>2143125</xdr:colOff>
      <xdr:row>237</xdr:row>
      <xdr:rowOff>114301</xdr:rowOff>
    </xdr:to>
    <xdr:sp macro="" textlink="">
      <xdr:nvSpPr>
        <xdr:cNvPr id="24" name="Textbox 15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>
          <a:spLocks/>
        </xdr:cNvSpPr>
      </xdr:nvSpPr>
      <xdr:spPr bwMode="auto">
        <a:xfrm>
          <a:off x="428625" y="51901726"/>
          <a:ext cx="7667625" cy="361950"/>
        </a:xfrm>
        <a:prstGeom prst="rect">
          <a:avLst/>
        </a:prstGeom>
        <a:solidFill>
          <a:srgbClr val="D9D9D9"/>
        </a:solidFill>
        <a:ln w="6095">
          <a:solidFill>
            <a:srgbClr val="000009"/>
          </a:solidFill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endParaRPr lang="pt-B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</a:t>
          </a:r>
          <a:r>
            <a:rPr lang="pt-BR" sz="1000" b="0" i="0" u="none" strike="noStrike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 – Custos Indiretos: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pt-BR" sz="1000" b="0" i="0" u="none" strike="noStrike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 – Lucros: 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pt-BR" sz="1000" b="0" i="0" u="none" strike="noStrike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 - Tributos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 - </a:t>
          </a:r>
          <a:r>
            <a:rPr lang="pt-BR" sz="1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conforme previsão legal do Anexo I da IN 05/2017.</a:t>
          </a:r>
          <a:endParaRPr lang="pt-BR" sz="1000" b="0" i="0" u="none" strike="noStrike" baseline="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ntratos@geservicos.com" TargetMode="External"/><Relationship Id="rId2" Type="http://schemas.openxmlformats.org/officeDocument/2006/relationships/hyperlink" Target="http://www.licitacoes-e.com.br/" TargetMode="External"/><Relationship Id="rId1" Type="http://schemas.openxmlformats.org/officeDocument/2006/relationships/hyperlink" Target="mailto:licitacoes@geservicos.com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66"/>
  <sheetViews>
    <sheetView showGridLines="0" view="pageBreakPreview" topLeftCell="A40" zoomScaleNormal="100" zoomScaleSheetLayoutView="100" workbookViewId="0">
      <selection activeCell="J14" sqref="J14"/>
    </sheetView>
  </sheetViews>
  <sheetFormatPr defaultRowHeight="15"/>
  <cols>
    <col min="1" max="1" width="6.85546875" style="86" bestFit="1" customWidth="1"/>
    <col min="2" max="2" width="27.7109375" style="86" customWidth="1"/>
    <col min="3" max="3" width="10.28515625" style="86" bestFit="1" customWidth="1"/>
    <col min="4" max="4" width="14.7109375" style="86" customWidth="1"/>
    <col min="5" max="5" width="25.42578125" style="86" customWidth="1"/>
    <col min="6" max="6" width="22.7109375" style="86" customWidth="1"/>
    <col min="7" max="7" width="21.7109375" style="86" customWidth="1"/>
    <col min="8" max="8" width="26.7109375" style="86" customWidth="1"/>
    <col min="9" max="9" width="6.85546875" style="67" bestFit="1" customWidth="1"/>
    <col min="10" max="10" width="30.28515625" style="67" customWidth="1"/>
    <col min="11" max="11" width="10.28515625" style="67" bestFit="1" customWidth="1"/>
    <col min="12" max="12" width="12.7109375" style="67" bestFit="1" customWidth="1"/>
    <col min="13" max="13" width="15.42578125" style="67" customWidth="1"/>
    <col min="14" max="14" width="17.5703125" style="67" bestFit="1" customWidth="1"/>
    <col min="15" max="255" width="9.140625" style="66"/>
    <col min="256" max="256" width="6.85546875" style="66" bestFit="1" customWidth="1"/>
    <col min="257" max="257" width="27.7109375" style="66" customWidth="1"/>
    <col min="258" max="258" width="10.28515625" style="66" bestFit="1" customWidth="1"/>
    <col min="259" max="259" width="14.7109375" style="66" customWidth="1"/>
    <col min="260" max="260" width="25.42578125" style="66" customWidth="1"/>
    <col min="261" max="261" width="22.7109375" style="66" customWidth="1"/>
    <col min="262" max="262" width="21.7109375" style="66" customWidth="1"/>
    <col min="263" max="263" width="20.7109375" style="66" customWidth="1"/>
    <col min="264" max="264" width="15.7109375" style="66" bestFit="1" customWidth="1"/>
    <col min="265" max="265" width="6.85546875" style="66" bestFit="1" customWidth="1"/>
    <col min="266" max="266" width="30.28515625" style="66" customWidth="1"/>
    <col min="267" max="267" width="10.28515625" style="66" bestFit="1" customWidth="1"/>
    <col min="268" max="268" width="12.7109375" style="66" bestFit="1" customWidth="1"/>
    <col min="269" max="269" width="15.42578125" style="66" customWidth="1"/>
    <col min="270" max="270" width="17.5703125" style="66" bestFit="1" customWidth="1"/>
    <col min="271" max="511" width="9.140625" style="66"/>
    <col min="512" max="512" width="6.85546875" style="66" bestFit="1" customWidth="1"/>
    <col min="513" max="513" width="27.7109375" style="66" customWidth="1"/>
    <col min="514" max="514" width="10.28515625" style="66" bestFit="1" customWidth="1"/>
    <col min="515" max="515" width="14.7109375" style="66" customWidth="1"/>
    <col min="516" max="516" width="25.42578125" style="66" customWidth="1"/>
    <col min="517" max="517" width="22.7109375" style="66" customWidth="1"/>
    <col min="518" max="518" width="21.7109375" style="66" customWidth="1"/>
    <col min="519" max="519" width="20.7109375" style="66" customWidth="1"/>
    <col min="520" max="520" width="15.7109375" style="66" bestFit="1" customWidth="1"/>
    <col min="521" max="521" width="6.85546875" style="66" bestFit="1" customWidth="1"/>
    <col min="522" max="522" width="30.28515625" style="66" customWidth="1"/>
    <col min="523" max="523" width="10.28515625" style="66" bestFit="1" customWidth="1"/>
    <col min="524" max="524" width="12.7109375" style="66" bestFit="1" customWidth="1"/>
    <col min="525" max="525" width="15.42578125" style="66" customWidth="1"/>
    <col min="526" max="526" width="17.5703125" style="66" bestFit="1" customWidth="1"/>
    <col min="527" max="767" width="9.140625" style="66"/>
    <col min="768" max="768" width="6.85546875" style="66" bestFit="1" customWidth="1"/>
    <col min="769" max="769" width="27.7109375" style="66" customWidth="1"/>
    <col min="770" max="770" width="10.28515625" style="66" bestFit="1" customWidth="1"/>
    <col min="771" max="771" width="14.7109375" style="66" customWidth="1"/>
    <col min="772" max="772" width="25.42578125" style="66" customWidth="1"/>
    <col min="773" max="773" width="22.7109375" style="66" customWidth="1"/>
    <col min="774" max="774" width="21.7109375" style="66" customWidth="1"/>
    <col min="775" max="775" width="20.7109375" style="66" customWidth="1"/>
    <col min="776" max="776" width="15.7109375" style="66" bestFit="1" customWidth="1"/>
    <col min="777" max="777" width="6.85546875" style="66" bestFit="1" customWidth="1"/>
    <col min="778" max="778" width="30.28515625" style="66" customWidth="1"/>
    <col min="779" max="779" width="10.28515625" style="66" bestFit="1" customWidth="1"/>
    <col min="780" max="780" width="12.7109375" style="66" bestFit="1" customWidth="1"/>
    <col min="781" max="781" width="15.42578125" style="66" customWidth="1"/>
    <col min="782" max="782" width="17.5703125" style="66" bestFit="1" customWidth="1"/>
    <col min="783" max="1023" width="9.140625" style="66"/>
    <col min="1024" max="1024" width="6.85546875" style="66" bestFit="1" customWidth="1"/>
    <col min="1025" max="1025" width="27.7109375" style="66" customWidth="1"/>
    <col min="1026" max="1026" width="10.28515625" style="66" bestFit="1" customWidth="1"/>
    <col min="1027" max="1027" width="14.7109375" style="66" customWidth="1"/>
    <col min="1028" max="1028" width="25.42578125" style="66" customWidth="1"/>
    <col min="1029" max="1029" width="22.7109375" style="66" customWidth="1"/>
    <col min="1030" max="1030" width="21.7109375" style="66" customWidth="1"/>
    <col min="1031" max="1031" width="20.7109375" style="66" customWidth="1"/>
    <col min="1032" max="1032" width="15.7109375" style="66" bestFit="1" customWidth="1"/>
    <col min="1033" max="1033" width="6.85546875" style="66" bestFit="1" customWidth="1"/>
    <col min="1034" max="1034" width="30.28515625" style="66" customWidth="1"/>
    <col min="1035" max="1035" width="10.28515625" style="66" bestFit="1" customWidth="1"/>
    <col min="1036" max="1036" width="12.7109375" style="66" bestFit="1" customWidth="1"/>
    <col min="1037" max="1037" width="15.42578125" style="66" customWidth="1"/>
    <col min="1038" max="1038" width="17.5703125" style="66" bestFit="1" customWidth="1"/>
    <col min="1039" max="1279" width="9.140625" style="66"/>
    <col min="1280" max="1280" width="6.85546875" style="66" bestFit="1" customWidth="1"/>
    <col min="1281" max="1281" width="27.7109375" style="66" customWidth="1"/>
    <col min="1282" max="1282" width="10.28515625" style="66" bestFit="1" customWidth="1"/>
    <col min="1283" max="1283" width="14.7109375" style="66" customWidth="1"/>
    <col min="1284" max="1284" width="25.42578125" style="66" customWidth="1"/>
    <col min="1285" max="1285" width="22.7109375" style="66" customWidth="1"/>
    <col min="1286" max="1286" width="21.7109375" style="66" customWidth="1"/>
    <col min="1287" max="1287" width="20.7109375" style="66" customWidth="1"/>
    <col min="1288" max="1288" width="15.7109375" style="66" bestFit="1" customWidth="1"/>
    <col min="1289" max="1289" width="6.85546875" style="66" bestFit="1" customWidth="1"/>
    <col min="1290" max="1290" width="30.28515625" style="66" customWidth="1"/>
    <col min="1291" max="1291" width="10.28515625" style="66" bestFit="1" customWidth="1"/>
    <col min="1292" max="1292" width="12.7109375" style="66" bestFit="1" customWidth="1"/>
    <col min="1293" max="1293" width="15.42578125" style="66" customWidth="1"/>
    <col min="1294" max="1294" width="17.5703125" style="66" bestFit="1" customWidth="1"/>
    <col min="1295" max="1535" width="9.140625" style="66"/>
    <col min="1536" max="1536" width="6.85546875" style="66" bestFit="1" customWidth="1"/>
    <col min="1537" max="1537" width="27.7109375" style="66" customWidth="1"/>
    <col min="1538" max="1538" width="10.28515625" style="66" bestFit="1" customWidth="1"/>
    <col min="1539" max="1539" width="14.7109375" style="66" customWidth="1"/>
    <col min="1540" max="1540" width="25.42578125" style="66" customWidth="1"/>
    <col min="1541" max="1541" width="22.7109375" style="66" customWidth="1"/>
    <col min="1542" max="1542" width="21.7109375" style="66" customWidth="1"/>
    <col min="1543" max="1543" width="20.7109375" style="66" customWidth="1"/>
    <col min="1544" max="1544" width="15.7109375" style="66" bestFit="1" customWidth="1"/>
    <col min="1545" max="1545" width="6.85546875" style="66" bestFit="1" customWidth="1"/>
    <col min="1546" max="1546" width="30.28515625" style="66" customWidth="1"/>
    <col min="1547" max="1547" width="10.28515625" style="66" bestFit="1" customWidth="1"/>
    <col min="1548" max="1548" width="12.7109375" style="66" bestFit="1" customWidth="1"/>
    <col min="1549" max="1549" width="15.42578125" style="66" customWidth="1"/>
    <col min="1550" max="1550" width="17.5703125" style="66" bestFit="1" customWidth="1"/>
    <col min="1551" max="1791" width="9.140625" style="66"/>
    <col min="1792" max="1792" width="6.85546875" style="66" bestFit="1" customWidth="1"/>
    <col min="1793" max="1793" width="27.7109375" style="66" customWidth="1"/>
    <col min="1794" max="1794" width="10.28515625" style="66" bestFit="1" customWidth="1"/>
    <col min="1795" max="1795" width="14.7109375" style="66" customWidth="1"/>
    <col min="1796" max="1796" width="25.42578125" style="66" customWidth="1"/>
    <col min="1797" max="1797" width="22.7109375" style="66" customWidth="1"/>
    <col min="1798" max="1798" width="21.7109375" style="66" customWidth="1"/>
    <col min="1799" max="1799" width="20.7109375" style="66" customWidth="1"/>
    <col min="1800" max="1800" width="15.7109375" style="66" bestFit="1" customWidth="1"/>
    <col min="1801" max="1801" width="6.85546875" style="66" bestFit="1" customWidth="1"/>
    <col min="1802" max="1802" width="30.28515625" style="66" customWidth="1"/>
    <col min="1803" max="1803" width="10.28515625" style="66" bestFit="1" customWidth="1"/>
    <col min="1804" max="1804" width="12.7109375" style="66" bestFit="1" customWidth="1"/>
    <col min="1805" max="1805" width="15.42578125" style="66" customWidth="1"/>
    <col min="1806" max="1806" width="17.5703125" style="66" bestFit="1" customWidth="1"/>
    <col min="1807" max="2047" width="9.140625" style="66"/>
    <col min="2048" max="2048" width="6.85546875" style="66" bestFit="1" customWidth="1"/>
    <col min="2049" max="2049" width="27.7109375" style="66" customWidth="1"/>
    <col min="2050" max="2050" width="10.28515625" style="66" bestFit="1" customWidth="1"/>
    <col min="2051" max="2051" width="14.7109375" style="66" customWidth="1"/>
    <col min="2052" max="2052" width="25.42578125" style="66" customWidth="1"/>
    <col min="2053" max="2053" width="22.7109375" style="66" customWidth="1"/>
    <col min="2054" max="2054" width="21.7109375" style="66" customWidth="1"/>
    <col min="2055" max="2055" width="20.7109375" style="66" customWidth="1"/>
    <col min="2056" max="2056" width="15.7109375" style="66" bestFit="1" customWidth="1"/>
    <col min="2057" max="2057" width="6.85546875" style="66" bestFit="1" customWidth="1"/>
    <col min="2058" max="2058" width="30.28515625" style="66" customWidth="1"/>
    <col min="2059" max="2059" width="10.28515625" style="66" bestFit="1" customWidth="1"/>
    <col min="2060" max="2060" width="12.7109375" style="66" bestFit="1" customWidth="1"/>
    <col min="2061" max="2061" width="15.42578125" style="66" customWidth="1"/>
    <col min="2062" max="2062" width="17.5703125" style="66" bestFit="1" customWidth="1"/>
    <col min="2063" max="2303" width="9.140625" style="66"/>
    <col min="2304" max="2304" width="6.85546875" style="66" bestFit="1" customWidth="1"/>
    <col min="2305" max="2305" width="27.7109375" style="66" customWidth="1"/>
    <col min="2306" max="2306" width="10.28515625" style="66" bestFit="1" customWidth="1"/>
    <col min="2307" max="2307" width="14.7109375" style="66" customWidth="1"/>
    <col min="2308" max="2308" width="25.42578125" style="66" customWidth="1"/>
    <col min="2309" max="2309" width="22.7109375" style="66" customWidth="1"/>
    <col min="2310" max="2310" width="21.7109375" style="66" customWidth="1"/>
    <col min="2311" max="2311" width="20.7109375" style="66" customWidth="1"/>
    <col min="2312" max="2312" width="15.7109375" style="66" bestFit="1" customWidth="1"/>
    <col min="2313" max="2313" width="6.85546875" style="66" bestFit="1" customWidth="1"/>
    <col min="2314" max="2314" width="30.28515625" style="66" customWidth="1"/>
    <col min="2315" max="2315" width="10.28515625" style="66" bestFit="1" customWidth="1"/>
    <col min="2316" max="2316" width="12.7109375" style="66" bestFit="1" customWidth="1"/>
    <col min="2317" max="2317" width="15.42578125" style="66" customWidth="1"/>
    <col min="2318" max="2318" width="17.5703125" style="66" bestFit="1" customWidth="1"/>
    <col min="2319" max="2559" width="9.140625" style="66"/>
    <col min="2560" max="2560" width="6.85546875" style="66" bestFit="1" customWidth="1"/>
    <col min="2561" max="2561" width="27.7109375" style="66" customWidth="1"/>
    <col min="2562" max="2562" width="10.28515625" style="66" bestFit="1" customWidth="1"/>
    <col min="2563" max="2563" width="14.7109375" style="66" customWidth="1"/>
    <col min="2564" max="2564" width="25.42578125" style="66" customWidth="1"/>
    <col min="2565" max="2565" width="22.7109375" style="66" customWidth="1"/>
    <col min="2566" max="2566" width="21.7109375" style="66" customWidth="1"/>
    <col min="2567" max="2567" width="20.7109375" style="66" customWidth="1"/>
    <col min="2568" max="2568" width="15.7109375" style="66" bestFit="1" customWidth="1"/>
    <col min="2569" max="2569" width="6.85546875" style="66" bestFit="1" customWidth="1"/>
    <col min="2570" max="2570" width="30.28515625" style="66" customWidth="1"/>
    <col min="2571" max="2571" width="10.28515625" style="66" bestFit="1" customWidth="1"/>
    <col min="2572" max="2572" width="12.7109375" style="66" bestFit="1" customWidth="1"/>
    <col min="2573" max="2573" width="15.42578125" style="66" customWidth="1"/>
    <col min="2574" max="2574" width="17.5703125" style="66" bestFit="1" customWidth="1"/>
    <col min="2575" max="2815" width="9.140625" style="66"/>
    <col min="2816" max="2816" width="6.85546875" style="66" bestFit="1" customWidth="1"/>
    <col min="2817" max="2817" width="27.7109375" style="66" customWidth="1"/>
    <col min="2818" max="2818" width="10.28515625" style="66" bestFit="1" customWidth="1"/>
    <col min="2819" max="2819" width="14.7109375" style="66" customWidth="1"/>
    <col min="2820" max="2820" width="25.42578125" style="66" customWidth="1"/>
    <col min="2821" max="2821" width="22.7109375" style="66" customWidth="1"/>
    <col min="2822" max="2822" width="21.7109375" style="66" customWidth="1"/>
    <col min="2823" max="2823" width="20.7109375" style="66" customWidth="1"/>
    <col min="2824" max="2824" width="15.7109375" style="66" bestFit="1" customWidth="1"/>
    <col min="2825" max="2825" width="6.85546875" style="66" bestFit="1" customWidth="1"/>
    <col min="2826" max="2826" width="30.28515625" style="66" customWidth="1"/>
    <col min="2827" max="2827" width="10.28515625" style="66" bestFit="1" customWidth="1"/>
    <col min="2828" max="2828" width="12.7109375" style="66" bestFit="1" customWidth="1"/>
    <col min="2829" max="2829" width="15.42578125" style="66" customWidth="1"/>
    <col min="2830" max="2830" width="17.5703125" style="66" bestFit="1" customWidth="1"/>
    <col min="2831" max="3071" width="9.140625" style="66"/>
    <col min="3072" max="3072" width="6.85546875" style="66" bestFit="1" customWidth="1"/>
    <col min="3073" max="3073" width="27.7109375" style="66" customWidth="1"/>
    <col min="3074" max="3074" width="10.28515625" style="66" bestFit="1" customWidth="1"/>
    <col min="3075" max="3075" width="14.7109375" style="66" customWidth="1"/>
    <col min="3076" max="3076" width="25.42578125" style="66" customWidth="1"/>
    <col min="3077" max="3077" width="22.7109375" style="66" customWidth="1"/>
    <col min="3078" max="3078" width="21.7109375" style="66" customWidth="1"/>
    <col min="3079" max="3079" width="20.7109375" style="66" customWidth="1"/>
    <col min="3080" max="3080" width="15.7109375" style="66" bestFit="1" customWidth="1"/>
    <col min="3081" max="3081" width="6.85546875" style="66" bestFit="1" customWidth="1"/>
    <col min="3082" max="3082" width="30.28515625" style="66" customWidth="1"/>
    <col min="3083" max="3083" width="10.28515625" style="66" bestFit="1" customWidth="1"/>
    <col min="3084" max="3084" width="12.7109375" style="66" bestFit="1" customWidth="1"/>
    <col min="3085" max="3085" width="15.42578125" style="66" customWidth="1"/>
    <col min="3086" max="3086" width="17.5703125" style="66" bestFit="1" customWidth="1"/>
    <col min="3087" max="3327" width="9.140625" style="66"/>
    <col min="3328" max="3328" width="6.85546875" style="66" bestFit="1" customWidth="1"/>
    <col min="3329" max="3329" width="27.7109375" style="66" customWidth="1"/>
    <col min="3330" max="3330" width="10.28515625" style="66" bestFit="1" customWidth="1"/>
    <col min="3331" max="3331" width="14.7109375" style="66" customWidth="1"/>
    <col min="3332" max="3332" width="25.42578125" style="66" customWidth="1"/>
    <col min="3333" max="3333" width="22.7109375" style="66" customWidth="1"/>
    <col min="3334" max="3334" width="21.7109375" style="66" customWidth="1"/>
    <col min="3335" max="3335" width="20.7109375" style="66" customWidth="1"/>
    <col min="3336" max="3336" width="15.7109375" style="66" bestFit="1" customWidth="1"/>
    <col min="3337" max="3337" width="6.85546875" style="66" bestFit="1" customWidth="1"/>
    <col min="3338" max="3338" width="30.28515625" style="66" customWidth="1"/>
    <col min="3339" max="3339" width="10.28515625" style="66" bestFit="1" customWidth="1"/>
    <col min="3340" max="3340" width="12.7109375" style="66" bestFit="1" customWidth="1"/>
    <col min="3341" max="3341" width="15.42578125" style="66" customWidth="1"/>
    <col min="3342" max="3342" width="17.5703125" style="66" bestFit="1" customWidth="1"/>
    <col min="3343" max="3583" width="9.140625" style="66"/>
    <col min="3584" max="3584" width="6.85546875" style="66" bestFit="1" customWidth="1"/>
    <col min="3585" max="3585" width="27.7109375" style="66" customWidth="1"/>
    <col min="3586" max="3586" width="10.28515625" style="66" bestFit="1" customWidth="1"/>
    <col min="3587" max="3587" width="14.7109375" style="66" customWidth="1"/>
    <col min="3588" max="3588" width="25.42578125" style="66" customWidth="1"/>
    <col min="3589" max="3589" width="22.7109375" style="66" customWidth="1"/>
    <col min="3590" max="3590" width="21.7109375" style="66" customWidth="1"/>
    <col min="3591" max="3591" width="20.7109375" style="66" customWidth="1"/>
    <col min="3592" max="3592" width="15.7109375" style="66" bestFit="1" customWidth="1"/>
    <col min="3593" max="3593" width="6.85546875" style="66" bestFit="1" customWidth="1"/>
    <col min="3594" max="3594" width="30.28515625" style="66" customWidth="1"/>
    <col min="3595" max="3595" width="10.28515625" style="66" bestFit="1" customWidth="1"/>
    <col min="3596" max="3596" width="12.7109375" style="66" bestFit="1" customWidth="1"/>
    <col min="3597" max="3597" width="15.42578125" style="66" customWidth="1"/>
    <col min="3598" max="3598" width="17.5703125" style="66" bestFit="1" customWidth="1"/>
    <col min="3599" max="3839" width="9.140625" style="66"/>
    <col min="3840" max="3840" width="6.85546875" style="66" bestFit="1" customWidth="1"/>
    <col min="3841" max="3841" width="27.7109375" style="66" customWidth="1"/>
    <col min="3842" max="3842" width="10.28515625" style="66" bestFit="1" customWidth="1"/>
    <col min="3843" max="3843" width="14.7109375" style="66" customWidth="1"/>
    <col min="3844" max="3844" width="25.42578125" style="66" customWidth="1"/>
    <col min="3845" max="3845" width="22.7109375" style="66" customWidth="1"/>
    <col min="3846" max="3846" width="21.7109375" style="66" customWidth="1"/>
    <col min="3847" max="3847" width="20.7109375" style="66" customWidth="1"/>
    <col min="3848" max="3848" width="15.7109375" style="66" bestFit="1" customWidth="1"/>
    <col min="3849" max="3849" width="6.85546875" style="66" bestFit="1" customWidth="1"/>
    <col min="3850" max="3850" width="30.28515625" style="66" customWidth="1"/>
    <col min="3851" max="3851" width="10.28515625" style="66" bestFit="1" customWidth="1"/>
    <col min="3852" max="3852" width="12.7109375" style="66" bestFit="1" customWidth="1"/>
    <col min="3853" max="3853" width="15.42578125" style="66" customWidth="1"/>
    <col min="3854" max="3854" width="17.5703125" style="66" bestFit="1" customWidth="1"/>
    <col min="3855" max="4095" width="9.140625" style="66"/>
    <col min="4096" max="4096" width="6.85546875" style="66" bestFit="1" customWidth="1"/>
    <col min="4097" max="4097" width="27.7109375" style="66" customWidth="1"/>
    <col min="4098" max="4098" width="10.28515625" style="66" bestFit="1" customWidth="1"/>
    <col min="4099" max="4099" width="14.7109375" style="66" customWidth="1"/>
    <col min="4100" max="4100" width="25.42578125" style="66" customWidth="1"/>
    <col min="4101" max="4101" width="22.7109375" style="66" customWidth="1"/>
    <col min="4102" max="4102" width="21.7109375" style="66" customWidth="1"/>
    <col min="4103" max="4103" width="20.7109375" style="66" customWidth="1"/>
    <col min="4104" max="4104" width="15.7109375" style="66" bestFit="1" customWidth="1"/>
    <col min="4105" max="4105" width="6.85546875" style="66" bestFit="1" customWidth="1"/>
    <col min="4106" max="4106" width="30.28515625" style="66" customWidth="1"/>
    <col min="4107" max="4107" width="10.28515625" style="66" bestFit="1" customWidth="1"/>
    <col min="4108" max="4108" width="12.7109375" style="66" bestFit="1" customWidth="1"/>
    <col min="4109" max="4109" width="15.42578125" style="66" customWidth="1"/>
    <col min="4110" max="4110" width="17.5703125" style="66" bestFit="1" customWidth="1"/>
    <col min="4111" max="4351" width="9.140625" style="66"/>
    <col min="4352" max="4352" width="6.85546875" style="66" bestFit="1" customWidth="1"/>
    <col min="4353" max="4353" width="27.7109375" style="66" customWidth="1"/>
    <col min="4354" max="4354" width="10.28515625" style="66" bestFit="1" customWidth="1"/>
    <col min="4355" max="4355" width="14.7109375" style="66" customWidth="1"/>
    <col min="4356" max="4356" width="25.42578125" style="66" customWidth="1"/>
    <col min="4357" max="4357" width="22.7109375" style="66" customWidth="1"/>
    <col min="4358" max="4358" width="21.7109375" style="66" customWidth="1"/>
    <col min="4359" max="4359" width="20.7109375" style="66" customWidth="1"/>
    <col min="4360" max="4360" width="15.7109375" style="66" bestFit="1" customWidth="1"/>
    <col min="4361" max="4361" width="6.85546875" style="66" bestFit="1" customWidth="1"/>
    <col min="4362" max="4362" width="30.28515625" style="66" customWidth="1"/>
    <col min="4363" max="4363" width="10.28515625" style="66" bestFit="1" customWidth="1"/>
    <col min="4364" max="4364" width="12.7109375" style="66" bestFit="1" customWidth="1"/>
    <col min="4365" max="4365" width="15.42578125" style="66" customWidth="1"/>
    <col min="4366" max="4366" width="17.5703125" style="66" bestFit="1" customWidth="1"/>
    <col min="4367" max="4607" width="9.140625" style="66"/>
    <col min="4608" max="4608" width="6.85546875" style="66" bestFit="1" customWidth="1"/>
    <col min="4609" max="4609" width="27.7109375" style="66" customWidth="1"/>
    <col min="4610" max="4610" width="10.28515625" style="66" bestFit="1" customWidth="1"/>
    <col min="4611" max="4611" width="14.7109375" style="66" customWidth="1"/>
    <col min="4612" max="4612" width="25.42578125" style="66" customWidth="1"/>
    <col min="4613" max="4613" width="22.7109375" style="66" customWidth="1"/>
    <col min="4614" max="4614" width="21.7109375" style="66" customWidth="1"/>
    <col min="4615" max="4615" width="20.7109375" style="66" customWidth="1"/>
    <col min="4616" max="4616" width="15.7109375" style="66" bestFit="1" customWidth="1"/>
    <col min="4617" max="4617" width="6.85546875" style="66" bestFit="1" customWidth="1"/>
    <col min="4618" max="4618" width="30.28515625" style="66" customWidth="1"/>
    <col min="4619" max="4619" width="10.28515625" style="66" bestFit="1" customWidth="1"/>
    <col min="4620" max="4620" width="12.7109375" style="66" bestFit="1" customWidth="1"/>
    <col min="4621" max="4621" width="15.42578125" style="66" customWidth="1"/>
    <col min="4622" max="4622" width="17.5703125" style="66" bestFit="1" customWidth="1"/>
    <col min="4623" max="4863" width="9.140625" style="66"/>
    <col min="4864" max="4864" width="6.85546875" style="66" bestFit="1" customWidth="1"/>
    <col min="4865" max="4865" width="27.7109375" style="66" customWidth="1"/>
    <col min="4866" max="4866" width="10.28515625" style="66" bestFit="1" customWidth="1"/>
    <col min="4867" max="4867" width="14.7109375" style="66" customWidth="1"/>
    <col min="4868" max="4868" width="25.42578125" style="66" customWidth="1"/>
    <col min="4869" max="4869" width="22.7109375" style="66" customWidth="1"/>
    <col min="4870" max="4870" width="21.7109375" style="66" customWidth="1"/>
    <col min="4871" max="4871" width="20.7109375" style="66" customWidth="1"/>
    <col min="4872" max="4872" width="15.7109375" style="66" bestFit="1" customWidth="1"/>
    <col min="4873" max="4873" width="6.85546875" style="66" bestFit="1" customWidth="1"/>
    <col min="4874" max="4874" width="30.28515625" style="66" customWidth="1"/>
    <col min="4875" max="4875" width="10.28515625" style="66" bestFit="1" customWidth="1"/>
    <col min="4876" max="4876" width="12.7109375" style="66" bestFit="1" customWidth="1"/>
    <col min="4877" max="4877" width="15.42578125" style="66" customWidth="1"/>
    <col min="4878" max="4878" width="17.5703125" style="66" bestFit="1" customWidth="1"/>
    <col min="4879" max="5119" width="9.140625" style="66"/>
    <col min="5120" max="5120" width="6.85546875" style="66" bestFit="1" customWidth="1"/>
    <col min="5121" max="5121" width="27.7109375" style="66" customWidth="1"/>
    <col min="5122" max="5122" width="10.28515625" style="66" bestFit="1" customWidth="1"/>
    <col min="5123" max="5123" width="14.7109375" style="66" customWidth="1"/>
    <col min="5124" max="5124" width="25.42578125" style="66" customWidth="1"/>
    <col min="5125" max="5125" width="22.7109375" style="66" customWidth="1"/>
    <col min="5126" max="5126" width="21.7109375" style="66" customWidth="1"/>
    <col min="5127" max="5127" width="20.7109375" style="66" customWidth="1"/>
    <col min="5128" max="5128" width="15.7109375" style="66" bestFit="1" customWidth="1"/>
    <col min="5129" max="5129" width="6.85546875" style="66" bestFit="1" customWidth="1"/>
    <col min="5130" max="5130" width="30.28515625" style="66" customWidth="1"/>
    <col min="5131" max="5131" width="10.28515625" style="66" bestFit="1" customWidth="1"/>
    <col min="5132" max="5132" width="12.7109375" style="66" bestFit="1" customWidth="1"/>
    <col min="5133" max="5133" width="15.42578125" style="66" customWidth="1"/>
    <col min="5134" max="5134" width="17.5703125" style="66" bestFit="1" customWidth="1"/>
    <col min="5135" max="5375" width="9.140625" style="66"/>
    <col min="5376" max="5376" width="6.85546875" style="66" bestFit="1" customWidth="1"/>
    <col min="5377" max="5377" width="27.7109375" style="66" customWidth="1"/>
    <col min="5378" max="5378" width="10.28515625" style="66" bestFit="1" customWidth="1"/>
    <col min="5379" max="5379" width="14.7109375" style="66" customWidth="1"/>
    <col min="5380" max="5380" width="25.42578125" style="66" customWidth="1"/>
    <col min="5381" max="5381" width="22.7109375" style="66" customWidth="1"/>
    <col min="5382" max="5382" width="21.7109375" style="66" customWidth="1"/>
    <col min="5383" max="5383" width="20.7109375" style="66" customWidth="1"/>
    <col min="5384" max="5384" width="15.7109375" style="66" bestFit="1" customWidth="1"/>
    <col min="5385" max="5385" width="6.85546875" style="66" bestFit="1" customWidth="1"/>
    <col min="5386" max="5386" width="30.28515625" style="66" customWidth="1"/>
    <col min="5387" max="5387" width="10.28515625" style="66" bestFit="1" customWidth="1"/>
    <col min="5388" max="5388" width="12.7109375" style="66" bestFit="1" customWidth="1"/>
    <col min="5389" max="5389" width="15.42578125" style="66" customWidth="1"/>
    <col min="5390" max="5390" width="17.5703125" style="66" bestFit="1" customWidth="1"/>
    <col min="5391" max="5631" width="9.140625" style="66"/>
    <col min="5632" max="5632" width="6.85546875" style="66" bestFit="1" customWidth="1"/>
    <col min="5633" max="5633" width="27.7109375" style="66" customWidth="1"/>
    <col min="5634" max="5634" width="10.28515625" style="66" bestFit="1" customWidth="1"/>
    <col min="5635" max="5635" width="14.7109375" style="66" customWidth="1"/>
    <col min="5636" max="5636" width="25.42578125" style="66" customWidth="1"/>
    <col min="5637" max="5637" width="22.7109375" style="66" customWidth="1"/>
    <col min="5638" max="5638" width="21.7109375" style="66" customWidth="1"/>
    <col min="5639" max="5639" width="20.7109375" style="66" customWidth="1"/>
    <col min="5640" max="5640" width="15.7109375" style="66" bestFit="1" customWidth="1"/>
    <col min="5641" max="5641" width="6.85546875" style="66" bestFit="1" customWidth="1"/>
    <col min="5642" max="5642" width="30.28515625" style="66" customWidth="1"/>
    <col min="5643" max="5643" width="10.28515625" style="66" bestFit="1" customWidth="1"/>
    <col min="5644" max="5644" width="12.7109375" style="66" bestFit="1" customWidth="1"/>
    <col min="5645" max="5645" width="15.42578125" style="66" customWidth="1"/>
    <col min="5646" max="5646" width="17.5703125" style="66" bestFit="1" customWidth="1"/>
    <col min="5647" max="5887" width="9.140625" style="66"/>
    <col min="5888" max="5888" width="6.85546875" style="66" bestFit="1" customWidth="1"/>
    <col min="5889" max="5889" width="27.7109375" style="66" customWidth="1"/>
    <col min="5890" max="5890" width="10.28515625" style="66" bestFit="1" customWidth="1"/>
    <col min="5891" max="5891" width="14.7109375" style="66" customWidth="1"/>
    <col min="5892" max="5892" width="25.42578125" style="66" customWidth="1"/>
    <col min="5893" max="5893" width="22.7109375" style="66" customWidth="1"/>
    <col min="5894" max="5894" width="21.7109375" style="66" customWidth="1"/>
    <col min="5895" max="5895" width="20.7109375" style="66" customWidth="1"/>
    <col min="5896" max="5896" width="15.7109375" style="66" bestFit="1" customWidth="1"/>
    <col min="5897" max="5897" width="6.85546875" style="66" bestFit="1" customWidth="1"/>
    <col min="5898" max="5898" width="30.28515625" style="66" customWidth="1"/>
    <col min="5899" max="5899" width="10.28515625" style="66" bestFit="1" customWidth="1"/>
    <col min="5900" max="5900" width="12.7109375" style="66" bestFit="1" customWidth="1"/>
    <col min="5901" max="5901" width="15.42578125" style="66" customWidth="1"/>
    <col min="5902" max="5902" width="17.5703125" style="66" bestFit="1" customWidth="1"/>
    <col min="5903" max="6143" width="9.140625" style="66"/>
    <col min="6144" max="6144" width="6.85546875" style="66" bestFit="1" customWidth="1"/>
    <col min="6145" max="6145" width="27.7109375" style="66" customWidth="1"/>
    <col min="6146" max="6146" width="10.28515625" style="66" bestFit="1" customWidth="1"/>
    <col min="6147" max="6147" width="14.7109375" style="66" customWidth="1"/>
    <col min="6148" max="6148" width="25.42578125" style="66" customWidth="1"/>
    <col min="6149" max="6149" width="22.7109375" style="66" customWidth="1"/>
    <col min="6150" max="6150" width="21.7109375" style="66" customWidth="1"/>
    <col min="6151" max="6151" width="20.7109375" style="66" customWidth="1"/>
    <col min="6152" max="6152" width="15.7109375" style="66" bestFit="1" customWidth="1"/>
    <col min="6153" max="6153" width="6.85546875" style="66" bestFit="1" customWidth="1"/>
    <col min="6154" max="6154" width="30.28515625" style="66" customWidth="1"/>
    <col min="6155" max="6155" width="10.28515625" style="66" bestFit="1" customWidth="1"/>
    <col min="6156" max="6156" width="12.7109375" style="66" bestFit="1" customWidth="1"/>
    <col min="6157" max="6157" width="15.42578125" style="66" customWidth="1"/>
    <col min="6158" max="6158" width="17.5703125" style="66" bestFit="1" customWidth="1"/>
    <col min="6159" max="6399" width="9.140625" style="66"/>
    <col min="6400" max="6400" width="6.85546875" style="66" bestFit="1" customWidth="1"/>
    <col min="6401" max="6401" width="27.7109375" style="66" customWidth="1"/>
    <col min="6402" max="6402" width="10.28515625" style="66" bestFit="1" customWidth="1"/>
    <col min="6403" max="6403" width="14.7109375" style="66" customWidth="1"/>
    <col min="6404" max="6404" width="25.42578125" style="66" customWidth="1"/>
    <col min="6405" max="6405" width="22.7109375" style="66" customWidth="1"/>
    <col min="6406" max="6406" width="21.7109375" style="66" customWidth="1"/>
    <col min="6407" max="6407" width="20.7109375" style="66" customWidth="1"/>
    <col min="6408" max="6408" width="15.7109375" style="66" bestFit="1" customWidth="1"/>
    <col min="6409" max="6409" width="6.85546875" style="66" bestFit="1" customWidth="1"/>
    <col min="6410" max="6410" width="30.28515625" style="66" customWidth="1"/>
    <col min="6411" max="6411" width="10.28515625" style="66" bestFit="1" customWidth="1"/>
    <col min="6412" max="6412" width="12.7109375" style="66" bestFit="1" customWidth="1"/>
    <col min="6413" max="6413" width="15.42578125" style="66" customWidth="1"/>
    <col min="6414" max="6414" width="17.5703125" style="66" bestFit="1" customWidth="1"/>
    <col min="6415" max="6655" width="9.140625" style="66"/>
    <col min="6656" max="6656" width="6.85546875" style="66" bestFit="1" customWidth="1"/>
    <col min="6657" max="6657" width="27.7109375" style="66" customWidth="1"/>
    <col min="6658" max="6658" width="10.28515625" style="66" bestFit="1" customWidth="1"/>
    <col min="6659" max="6659" width="14.7109375" style="66" customWidth="1"/>
    <col min="6660" max="6660" width="25.42578125" style="66" customWidth="1"/>
    <col min="6661" max="6661" width="22.7109375" style="66" customWidth="1"/>
    <col min="6662" max="6662" width="21.7109375" style="66" customWidth="1"/>
    <col min="6663" max="6663" width="20.7109375" style="66" customWidth="1"/>
    <col min="6664" max="6664" width="15.7109375" style="66" bestFit="1" customWidth="1"/>
    <col min="6665" max="6665" width="6.85546875" style="66" bestFit="1" customWidth="1"/>
    <col min="6666" max="6666" width="30.28515625" style="66" customWidth="1"/>
    <col min="6667" max="6667" width="10.28515625" style="66" bestFit="1" customWidth="1"/>
    <col min="6668" max="6668" width="12.7109375" style="66" bestFit="1" customWidth="1"/>
    <col min="6669" max="6669" width="15.42578125" style="66" customWidth="1"/>
    <col min="6670" max="6670" width="17.5703125" style="66" bestFit="1" customWidth="1"/>
    <col min="6671" max="6911" width="9.140625" style="66"/>
    <col min="6912" max="6912" width="6.85546875" style="66" bestFit="1" customWidth="1"/>
    <col min="6913" max="6913" width="27.7109375" style="66" customWidth="1"/>
    <col min="6914" max="6914" width="10.28515625" style="66" bestFit="1" customWidth="1"/>
    <col min="6915" max="6915" width="14.7109375" style="66" customWidth="1"/>
    <col min="6916" max="6916" width="25.42578125" style="66" customWidth="1"/>
    <col min="6917" max="6917" width="22.7109375" style="66" customWidth="1"/>
    <col min="6918" max="6918" width="21.7109375" style="66" customWidth="1"/>
    <col min="6919" max="6919" width="20.7109375" style="66" customWidth="1"/>
    <col min="6920" max="6920" width="15.7109375" style="66" bestFit="1" customWidth="1"/>
    <col min="6921" max="6921" width="6.85546875" style="66" bestFit="1" customWidth="1"/>
    <col min="6922" max="6922" width="30.28515625" style="66" customWidth="1"/>
    <col min="6923" max="6923" width="10.28515625" style="66" bestFit="1" customWidth="1"/>
    <col min="6924" max="6924" width="12.7109375" style="66" bestFit="1" customWidth="1"/>
    <col min="6925" max="6925" width="15.42578125" style="66" customWidth="1"/>
    <col min="6926" max="6926" width="17.5703125" style="66" bestFit="1" customWidth="1"/>
    <col min="6927" max="7167" width="9.140625" style="66"/>
    <col min="7168" max="7168" width="6.85546875" style="66" bestFit="1" customWidth="1"/>
    <col min="7169" max="7169" width="27.7109375" style="66" customWidth="1"/>
    <col min="7170" max="7170" width="10.28515625" style="66" bestFit="1" customWidth="1"/>
    <col min="7171" max="7171" width="14.7109375" style="66" customWidth="1"/>
    <col min="7172" max="7172" width="25.42578125" style="66" customWidth="1"/>
    <col min="7173" max="7173" width="22.7109375" style="66" customWidth="1"/>
    <col min="7174" max="7174" width="21.7109375" style="66" customWidth="1"/>
    <col min="7175" max="7175" width="20.7109375" style="66" customWidth="1"/>
    <col min="7176" max="7176" width="15.7109375" style="66" bestFit="1" customWidth="1"/>
    <col min="7177" max="7177" width="6.85546875" style="66" bestFit="1" customWidth="1"/>
    <col min="7178" max="7178" width="30.28515625" style="66" customWidth="1"/>
    <col min="7179" max="7179" width="10.28515625" style="66" bestFit="1" customWidth="1"/>
    <col min="7180" max="7180" width="12.7109375" style="66" bestFit="1" customWidth="1"/>
    <col min="7181" max="7181" width="15.42578125" style="66" customWidth="1"/>
    <col min="7182" max="7182" width="17.5703125" style="66" bestFit="1" customWidth="1"/>
    <col min="7183" max="7423" width="9.140625" style="66"/>
    <col min="7424" max="7424" width="6.85546875" style="66" bestFit="1" customWidth="1"/>
    <col min="7425" max="7425" width="27.7109375" style="66" customWidth="1"/>
    <col min="7426" max="7426" width="10.28515625" style="66" bestFit="1" customWidth="1"/>
    <col min="7427" max="7427" width="14.7109375" style="66" customWidth="1"/>
    <col min="7428" max="7428" width="25.42578125" style="66" customWidth="1"/>
    <col min="7429" max="7429" width="22.7109375" style="66" customWidth="1"/>
    <col min="7430" max="7430" width="21.7109375" style="66" customWidth="1"/>
    <col min="7431" max="7431" width="20.7109375" style="66" customWidth="1"/>
    <col min="7432" max="7432" width="15.7109375" style="66" bestFit="1" customWidth="1"/>
    <col min="7433" max="7433" width="6.85546875" style="66" bestFit="1" customWidth="1"/>
    <col min="7434" max="7434" width="30.28515625" style="66" customWidth="1"/>
    <col min="7435" max="7435" width="10.28515625" style="66" bestFit="1" customWidth="1"/>
    <col min="7436" max="7436" width="12.7109375" style="66" bestFit="1" customWidth="1"/>
    <col min="7437" max="7437" width="15.42578125" style="66" customWidth="1"/>
    <col min="7438" max="7438" width="17.5703125" style="66" bestFit="1" customWidth="1"/>
    <col min="7439" max="7679" width="9.140625" style="66"/>
    <col min="7680" max="7680" width="6.85546875" style="66" bestFit="1" customWidth="1"/>
    <col min="7681" max="7681" width="27.7109375" style="66" customWidth="1"/>
    <col min="7682" max="7682" width="10.28515625" style="66" bestFit="1" customWidth="1"/>
    <col min="7683" max="7683" width="14.7109375" style="66" customWidth="1"/>
    <col min="7684" max="7684" width="25.42578125" style="66" customWidth="1"/>
    <col min="7685" max="7685" width="22.7109375" style="66" customWidth="1"/>
    <col min="7686" max="7686" width="21.7109375" style="66" customWidth="1"/>
    <col min="7687" max="7687" width="20.7109375" style="66" customWidth="1"/>
    <col min="7688" max="7688" width="15.7109375" style="66" bestFit="1" customWidth="1"/>
    <col min="7689" max="7689" width="6.85546875" style="66" bestFit="1" customWidth="1"/>
    <col min="7690" max="7690" width="30.28515625" style="66" customWidth="1"/>
    <col min="7691" max="7691" width="10.28515625" style="66" bestFit="1" customWidth="1"/>
    <col min="7692" max="7692" width="12.7109375" style="66" bestFit="1" customWidth="1"/>
    <col min="7693" max="7693" width="15.42578125" style="66" customWidth="1"/>
    <col min="7694" max="7694" width="17.5703125" style="66" bestFit="1" customWidth="1"/>
    <col min="7695" max="7935" width="9.140625" style="66"/>
    <col min="7936" max="7936" width="6.85546875" style="66" bestFit="1" customWidth="1"/>
    <col min="7937" max="7937" width="27.7109375" style="66" customWidth="1"/>
    <col min="7938" max="7938" width="10.28515625" style="66" bestFit="1" customWidth="1"/>
    <col min="7939" max="7939" width="14.7109375" style="66" customWidth="1"/>
    <col min="7940" max="7940" width="25.42578125" style="66" customWidth="1"/>
    <col min="7941" max="7941" width="22.7109375" style="66" customWidth="1"/>
    <col min="7942" max="7942" width="21.7109375" style="66" customWidth="1"/>
    <col min="7943" max="7943" width="20.7109375" style="66" customWidth="1"/>
    <col min="7944" max="7944" width="15.7109375" style="66" bestFit="1" customWidth="1"/>
    <col min="7945" max="7945" width="6.85546875" style="66" bestFit="1" customWidth="1"/>
    <col min="7946" max="7946" width="30.28515625" style="66" customWidth="1"/>
    <col min="7947" max="7947" width="10.28515625" style="66" bestFit="1" customWidth="1"/>
    <col min="7948" max="7948" width="12.7109375" style="66" bestFit="1" customWidth="1"/>
    <col min="7949" max="7949" width="15.42578125" style="66" customWidth="1"/>
    <col min="7950" max="7950" width="17.5703125" style="66" bestFit="1" customWidth="1"/>
    <col min="7951" max="8191" width="9.140625" style="66"/>
    <col min="8192" max="8192" width="6.85546875" style="66" bestFit="1" customWidth="1"/>
    <col min="8193" max="8193" width="27.7109375" style="66" customWidth="1"/>
    <col min="8194" max="8194" width="10.28515625" style="66" bestFit="1" customWidth="1"/>
    <col min="8195" max="8195" width="14.7109375" style="66" customWidth="1"/>
    <col min="8196" max="8196" width="25.42578125" style="66" customWidth="1"/>
    <col min="8197" max="8197" width="22.7109375" style="66" customWidth="1"/>
    <col min="8198" max="8198" width="21.7109375" style="66" customWidth="1"/>
    <col min="8199" max="8199" width="20.7109375" style="66" customWidth="1"/>
    <col min="8200" max="8200" width="15.7109375" style="66" bestFit="1" customWidth="1"/>
    <col min="8201" max="8201" width="6.85546875" style="66" bestFit="1" customWidth="1"/>
    <col min="8202" max="8202" width="30.28515625" style="66" customWidth="1"/>
    <col min="8203" max="8203" width="10.28515625" style="66" bestFit="1" customWidth="1"/>
    <col min="8204" max="8204" width="12.7109375" style="66" bestFit="1" customWidth="1"/>
    <col min="8205" max="8205" width="15.42578125" style="66" customWidth="1"/>
    <col min="8206" max="8206" width="17.5703125" style="66" bestFit="1" customWidth="1"/>
    <col min="8207" max="8447" width="9.140625" style="66"/>
    <col min="8448" max="8448" width="6.85546875" style="66" bestFit="1" customWidth="1"/>
    <col min="8449" max="8449" width="27.7109375" style="66" customWidth="1"/>
    <col min="8450" max="8450" width="10.28515625" style="66" bestFit="1" customWidth="1"/>
    <col min="8451" max="8451" width="14.7109375" style="66" customWidth="1"/>
    <col min="8452" max="8452" width="25.42578125" style="66" customWidth="1"/>
    <col min="8453" max="8453" width="22.7109375" style="66" customWidth="1"/>
    <col min="8454" max="8454" width="21.7109375" style="66" customWidth="1"/>
    <col min="8455" max="8455" width="20.7109375" style="66" customWidth="1"/>
    <col min="8456" max="8456" width="15.7109375" style="66" bestFit="1" customWidth="1"/>
    <col min="8457" max="8457" width="6.85546875" style="66" bestFit="1" customWidth="1"/>
    <col min="8458" max="8458" width="30.28515625" style="66" customWidth="1"/>
    <col min="8459" max="8459" width="10.28515625" style="66" bestFit="1" customWidth="1"/>
    <col min="8460" max="8460" width="12.7109375" style="66" bestFit="1" customWidth="1"/>
    <col min="8461" max="8461" width="15.42578125" style="66" customWidth="1"/>
    <col min="8462" max="8462" width="17.5703125" style="66" bestFit="1" customWidth="1"/>
    <col min="8463" max="8703" width="9.140625" style="66"/>
    <col min="8704" max="8704" width="6.85546875" style="66" bestFit="1" customWidth="1"/>
    <col min="8705" max="8705" width="27.7109375" style="66" customWidth="1"/>
    <col min="8706" max="8706" width="10.28515625" style="66" bestFit="1" customWidth="1"/>
    <col min="8707" max="8707" width="14.7109375" style="66" customWidth="1"/>
    <col min="8708" max="8708" width="25.42578125" style="66" customWidth="1"/>
    <col min="8709" max="8709" width="22.7109375" style="66" customWidth="1"/>
    <col min="8710" max="8710" width="21.7109375" style="66" customWidth="1"/>
    <col min="8711" max="8711" width="20.7109375" style="66" customWidth="1"/>
    <col min="8712" max="8712" width="15.7109375" style="66" bestFit="1" customWidth="1"/>
    <col min="8713" max="8713" width="6.85546875" style="66" bestFit="1" customWidth="1"/>
    <col min="8714" max="8714" width="30.28515625" style="66" customWidth="1"/>
    <col min="8715" max="8715" width="10.28515625" style="66" bestFit="1" customWidth="1"/>
    <col min="8716" max="8716" width="12.7109375" style="66" bestFit="1" customWidth="1"/>
    <col min="8717" max="8717" width="15.42578125" style="66" customWidth="1"/>
    <col min="8718" max="8718" width="17.5703125" style="66" bestFit="1" customWidth="1"/>
    <col min="8719" max="8959" width="9.140625" style="66"/>
    <col min="8960" max="8960" width="6.85546875" style="66" bestFit="1" customWidth="1"/>
    <col min="8961" max="8961" width="27.7109375" style="66" customWidth="1"/>
    <col min="8962" max="8962" width="10.28515625" style="66" bestFit="1" customWidth="1"/>
    <col min="8963" max="8963" width="14.7109375" style="66" customWidth="1"/>
    <col min="8964" max="8964" width="25.42578125" style="66" customWidth="1"/>
    <col min="8965" max="8965" width="22.7109375" style="66" customWidth="1"/>
    <col min="8966" max="8966" width="21.7109375" style="66" customWidth="1"/>
    <col min="8967" max="8967" width="20.7109375" style="66" customWidth="1"/>
    <col min="8968" max="8968" width="15.7109375" style="66" bestFit="1" customWidth="1"/>
    <col min="8969" max="8969" width="6.85546875" style="66" bestFit="1" customWidth="1"/>
    <col min="8970" max="8970" width="30.28515625" style="66" customWidth="1"/>
    <col min="8971" max="8971" width="10.28515625" style="66" bestFit="1" customWidth="1"/>
    <col min="8972" max="8972" width="12.7109375" style="66" bestFit="1" customWidth="1"/>
    <col min="8973" max="8973" width="15.42578125" style="66" customWidth="1"/>
    <col min="8974" max="8974" width="17.5703125" style="66" bestFit="1" customWidth="1"/>
    <col min="8975" max="9215" width="9.140625" style="66"/>
    <col min="9216" max="9216" width="6.85546875" style="66" bestFit="1" customWidth="1"/>
    <col min="9217" max="9217" width="27.7109375" style="66" customWidth="1"/>
    <col min="9218" max="9218" width="10.28515625" style="66" bestFit="1" customWidth="1"/>
    <col min="9219" max="9219" width="14.7109375" style="66" customWidth="1"/>
    <col min="9220" max="9220" width="25.42578125" style="66" customWidth="1"/>
    <col min="9221" max="9221" width="22.7109375" style="66" customWidth="1"/>
    <col min="9222" max="9222" width="21.7109375" style="66" customWidth="1"/>
    <col min="9223" max="9223" width="20.7109375" style="66" customWidth="1"/>
    <col min="9224" max="9224" width="15.7109375" style="66" bestFit="1" customWidth="1"/>
    <col min="9225" max="9225" width="6.85546875" style="66" bestFit="1" customWidth="1"/>
    <col min="9226" max="9226" width="30.28515625" style="66" customWidth="1"/>
    <col min="9227" max="9227" width="10.28515625" style="66" bestFit="1" customWidth="1"/>
    <col min="9228" max="9228" width="12.7109375" style="66" bestFit="1" customWidth="1"/>
    <col min="9229" max="9229" width="15.42578125" style="66" customWidth="1"/>
    <col min="9230" max="9230" width="17.5703125" style="66" bestFit="1" customWidth="1"/>
    <col min="9231" max="9471" width="9.140625" style="66"/>
    <col min="9472" max="9472" width="6.85546875" style="66" bestFit="1" customWidth="1"/>
    <col min="9473" max="9473" width="27.7109375" style="66" customWidth="1"/>
    <col min="9474" max="9474" width="10.28515625" style="66" bestFit="1" customWidth="1"/>
    <col min="9475" max="9475" width="14.7109375" style="66" customWidth="1"/>
    <col min="9476" max="9476" width="25.42578125" style="66" customWidth="1"/>
    <col min="9477" max="9477" width="22.7109375" style="66" customWidth="1"/>
    <col min="9478" max="9478" width="21.7109375" style="66" customWidth="1"/>
    <col min="9479" max="9479" width="20.7109375" style="66" customWidth="1"/>
    <col min="9480" max="9480" width="15.7109375" style="66" bestFit="1" customWidth="1"/>
    <col min="9481" max="9481" width="6.85546875" style="66" bestFit="1" customWidth="1"/>
    <col min="9482" max="9482" width="30.28515625" style="66" customWidth="1"/>
    <col min="9483" max="9483" width="10.28515625" style="66" bestFit="1" customWidth="1"/>
    <col min="9484" max="9484" width="12.7109375" style="66" bestFit="1" customWidth="1"/>
    <col min="9485" max="9485" width="15.42578125" style="66" customWidth="1"/>
    <col min="9486" max="9486" width="17.5703125" style="66" bestFit="1" customWidth="1"/>
    <col min="9487" max="9727" width="9.140625" style="66"/>
    <col min="9728" max="9728" width="6.85546875" style="66" bestFit="1" customWidth="1"/>
    <col min="9729" max="9729" width="27.7109375" style="66" customWidth="1"/>
    <col min="9730" max="9730" width="10.28515625" style="66" bestFit="1" customWidth="1"/>
    <col min="9731" max="9731" width="14.7109375" style="66" customWidth="1"/>
    <col min="9732" max="9732" width="25.42578125" style="66" customWidth="1"/>
    <col min="9733" max="9733" width="22.7109375" style="66" customWidth="1"/>
    <col min="9734" max="9734" width="21.7109375" style="66" customWidth="1"/>
    <col min="9735" max="9735" width="20.7109375" style="66" customWidth="1"/>
    <col min="9736" max="9736" width="15.7109375" style="66" bestFit="1" customWidth="1"/>
    <col min="9737" max="9737" width="6.85546875" style="66" bestFit="1" customWidth="1"/>
    <col min="9738" max="9738" width="30.28515625" style="66" customWidth="1"/>
    <col min="9739" max="9739" width="10.28515625" style="66" bestFit="1" customWidth="1"/>
    <col min="9740" max="9740" width="12.7109375" style="66" bestFit="1" customWidth="1"/>
    <col min="9741" max="9741" width="15.42578125" style="66" customWidth="1"/>
    <col min="9742" max="9742" width="17.5703125" style="66" bestFit="1" customWidth="1"/>
    <col min="9743" max="9983" width="9.140625" style="66"/>
    <col min="9984" max="9984" width="6.85546875" style="66" bestFit="1" customWidth="1"/>
    <col min="9985" max="9985" width="27.7109375" style="66" customWidth="1"/>
    <col min="9986" max="9986" width="10.28515625" style="66" bestFit="1" customWidth="1"/>
    <col min="9987" max="9987" width="14.7109375" style="66" customWidth="1"/>
    <col min="9988" max="9988" width="25.42578125" style="66" customWidth="1"/>
    <col min="9989" max="9989" width="22.7109375" style="66" customWidth="1"/>
    <col min="9990" max="9990" width="21.7109375" style="66" customWidth="1"/>
    <col min="9991" max="9991" width="20.7109375" style="66" customWidth="1"/>
    <col min="9992" max="9992" width="15.7109375" style="66" bestFit="1" customWidth="1"/>
    <col min="9993" max="9993" width="6.85546875" style="66" bestFit="1" customWidth="1"/>
    <col min="9994" max="9994" width="30.28515625" style="66" customWidth="1"/>
    <col min="9995" max="9995" width="10.28515625" style="66" bestFit="1" customWidth="1"/>
    <col min="9996" max="9996" width="12.7109375" style="66" bestFit="1" customWidth="1"/>
    <col min="9997" max="9997" width="15.42578125" style="66" customWidth="1"/>
    <col min="9998" max="9998" width="17.5703125" style="66" bestFit="1" customWidth="1"/>
    <col min="9999" max="10239" width="9.140625" style="66"/>
    <col min="10240" max="10240" width="6.85546875" style="66" bestFit="1" customWidth="1"/>
    <col min="10241" max="10241" width="27.7109375" style="66" customWidth="1"/>
    <col min="10242" max="10242" width="10.28515625" style="66" bestFit="1" customWidth="1"/>
    <col min="10243" max="10243" width="14.7109375" style="66" customWidth="1"/>
    <col min="10244" max="10244" width="25.42578125" style="66" customWidth="1"/>
    <col min="10245" max="10245" width="22.7109375" style="66" customWidth="1"/>
    <col min="10246" max="10246" width="21.7109375" style="66" customWidth="1"/>
    <col min="10247" max="10247" width="20.7109375" style="66" customWidth="1"/>
    <col min="10248" max="10248" width="15.7109375" style="66" bestFit="1" customWidth="1"/>
    <col min="10249" max="10249" width="6.85546875" style="66" bestFit="1" customWidth="1"/>
    <col min="10250" max="10250" width="30.28515625" style="66" customWidth="1"/>
    <col min="10251" max="10251" width="10.28515625" style="66" bestFit="1" customWidth="1"/>
    <col min="10252" max="10252" width="12.7109375" style="66" bestFit="1" customWidth="1"/>
    <col min="10253" max="10253" width="15.42578125" style="66" customWidth="1"/>
    <col min="10254" max="10254" width="17.5703125" style="66" bestFit="1" customWidth="1"/>
    <col min="10255" max="10495" width="9.140625" style="66"/>
    <col min="10496" max="10496" width="6.85546875" style="66" bestFit="1" customWidth="1"/>
    <col min="10497" max="10497" width="27.7109375" style="66" customWidth="1"/>
    <col min="10498" max="10498" width="10.28515625" style="66" bestFit="1" customWidth="1"/>
    <col min="10499" max="10499" width="14.7109375" style="66" customWidth="1"/>
    <col min="10500" max="10500" width="25.42578125" style="66" customWidth="1"/>
    <col min="10501" max="10501" width="22.7109375" style="66" customWidth="1"/>
    <col min="10502" max="10502" width="21.7109375" style="66" customWidth="1"/>
    <col min="10503" max="10503" width="20.7109375" style="66" customWidth="1"/>
    <col min="10504" max="10504" width="15.7109375" style="66" bestFit="1" customWidth="1"/>
    <col min="10505" max="10505" width="6.85546875" style="66" bestFit="1" customWidth="1"/>
    <col min="10506" max="10506" width="30.28515625" style="66" customWidth="1"/>
    <col min="10507" max="10507" width="10.28515625" style="66" bestFit="1" customWidth="1"/>
    <col min="10508" max="10508" width="12.7109375" style="66" bestFit="1" customWidth="1"/>
    <col min="10509" max="10509" width="15.42578125" style="66" customWidth="1"/>
    <col min="10510" max="10510" width="17.5703125" style="66" bestFit="1" customWidth="1"/>
    <col min="10511" max="10751" width="9.140625" style="66"/>
    <col min="10752" max="10752" width="6.85546875" style="66" bestFit="1" customWidth="1"/>
    <col min="10753" max="10753" width="27.7109375" style="66" customWidth="1"/>
    <col min="10754" max="10754" width="10.28515625" style="66" bestFit="1" customWidth="1"/>
    <col min="10755" max="10755" width="14.7109375" style="66" customWidth="1"/>
    <col min="10756" max="10756" width="25.42578125" style="66" customWidth="1"/>
    <col min="10757" max="10757" width="22.7109375" style="66" customWidth="1"/>
    <col min="10758" max="10758" width="21.7109375" style="66" customWidth="1"/>
    <col min="10759" max="10759" width="20.7109375" style="66" customWidth="1"/>
    <col min="10760" max="10760" width="15.7109375" style="66" bestFit="1" customWidth="1"/>
    <col min="10761" max="10761" width="6.85546875" style="66" bestFit="1" customWidth="1"/>
    <col min="10762" max="10762" width="30.28515625" style="66" customWidth="1"/>
    <col min="10763" max="10763" width="10.28515625" style="66" bestFit="1" customWidth="1"/>
    <col min="10764" max="10764" width="12.7109375" style="66" bestFit="1" customWidth="1"/>
    <col min="10765" max="10765" width="15.42578125" style="66" customWidth="1"/>
    <col min="10766" max="10766" width="17.5703125" style="66" bestFit="1" customWidth="1"/>
    <col min="10767" max="11007" width="9.140625" style="66"/>
    <col min="11008" max="11008" width="6.85546875" style="66" bestFit="1" customWidth="1"/>
    <col min="11009" max="11009" width="27.7109375" style="66" customWidth="1"/>
    <col min="11010" max="11010" width="10.28515625" style="66" bestFit="1" customWidth="1"/>
    <col min="11011" max="11011" width="14.7109375" style="66" customWidth="1"/>
    <col min="11012" max="11012" width="25.42578125" style="66" customWidth="1"/>
    <col min="11013" max="11013" width="22.7109375" style="66" customWidth="1"/>
    <col min="11014" max="11014" width="21.7109375" style="66" customWidth="1"/>
    <col min="11015" max="11015" width="20.7109375" style="66" customWidth="1"/>
    <col min="11016" max="11016" width="15.7109375" style="66" bestFit="1" customWidth="1"/>
    <col min="11017" max="11017" width="6.85546875" style="66" bestFit="1" customWidth="1"/>
    <col min="11018" max="11018" width="30.28515625" style="66" customWidth="1"/>
    <col min="11019" max="11019" width="10.28515625" style="66" bestFit="1" customWidth="1"/>
    <col min="11020" max="11020" width="12.7109375" style="66" bestFit="1" customWidth="1"/>
    <col min="11021" max="11021" width="15.42578125" style="66" customWidth="1"/>
    <col min="11022" max="11022" width="17.5703125" style="66" bestFit="1" customWidth="1"/>
    <col min="11023" max="11263" width="9.140625" style="66"/>
    <col min="11264" max="11264" width="6.85546875" style="66" bestFit="1" customWidth="1"/>
    <col min="11265" max="11265" width="27.7109375" style="66" customWidth="1"/>
    <col min="11266" max="11266" width="10.28515625" style="66" bestFit="1" customWidth="1"/>
    <col min="11267" max="11267" width="14.7109375" style="66" customWidth="1"/>
    <col min="11268" max="11268" width="25.42578125" style="66" customWidth="1"/>
    <col min="11269" max="11269" width="22.7109375" style="66" customWidth="1"/>
    <col min="11270" max="11270" width="21.7109375" style="66" customWidth="1"/>
    <col min="11271" max="11271" width="20.7109375" style="66" customWidth="1"/>
    <col min="11272" max="11272" width="15.7109375" style="66" bestFit="1" customWidth="1"/>
    <col min="11273" max="11273" width="6.85546875" style="66" bestFit="1" customWidth="1"/>
    <col min="11274" max="11274" width="30.28515625" style="66" customWidth="1"/>
    <col min="11275" max="11275" width="10.28515625" style="66" bestFit="1" customWidth="1"/>
    <col min="11276" max="11276" width="12.7109375" style="66" bestFit="1" customWidth="1"/>
    <col min="11277" max="11277" width="15.42578125" style="66" customWidth="1"/>
    <col min="11278" max="11278" width="17.5703125" style="66" bestFit="1" customWidth="1"/>
    <col min="11279" max="11519" width="9.140625" style="66"/>
    <col min="11520" max="11520" width="6.85546875" style="66" bestFit="1" customWidth="1"/>
    <col min="11521" max="11521" width="27.7109375" style="66" customWidth="1"/>
    <col min="11522" max="11522" width="10.28515625" style="66" bestFit="1" customWidth="1"/>
    <col min="11523" max="11523" width="14.7109375" style="66" customWidth="1"/>
    <col min="11524" max="11524" width="25.42578125" style="66" customWidth="1"/>
    <col min="11525" max="11525" width="22.7109375" style="66" customWidth="1"/>
    <col min="11526" max="11526" width="21.7109375" style="66" customWidth="1"/>
    <col min="11527" max="11527" width="20.7109375" style="66" customWidth="1"/>
    <col min="11528" max="11528" width="15.7109375" style="66" bestFit="1" customWidth="1"/>
    <col min="11529" max="11529" width="6.85546875" style="66" bestFit="1" customWidth="1"/>
    <col min="11530" max="11530" width="30.28515625" style="66" customWidth="1"/>
    <col min="11531" max="11531" width="10.28515625" style="66" bestFit="1" customWidth="1"/>
    <col min="11532" max="11532" width="12.7109375" style="66" bestFit="1" customWidth="1"/>
    <col min="11533" max="11533" width="15.42578125" style="66" customWidth="1"/>
    <col min="11534" max="11534" width="17.5703125" style="66" bestFit="1" customWidth="1"/>
    <col min="11535" max="11775" width="9.140625" style="66"/>
    <col min="11776" max="11776" width="6.85546875" style="66" bestFit="1" customWidth="1"/>
    <col min="11777" max="11777" width="27.7109375" style="66" customWidth="1"/>
    <col min="11778" max="11778" width="10.28515625" style="66" bestFit="1" customWidth="1"/>
    <col min="11779" max="11779" width="14.7109375" style="66" customWidth="1"/>
    <col min="11780" max="11780" width="25.42578125" style="66" customWidth="1"/>
    <col min="11781" max="11781" width="22.7109375" style="66" customWidth="1"/>
    <col min="11782" max="11782" width="21.7109375" style="66" customWidth="1"/>
    <col min="11783" max="11783" width="20.7109375" style="66" customWidth="1"/>
    <col min="11784" max="11784" width="15.7109375" style="66" bestFit="1" customWidth="1"/>
    <col min="11785" max="11785" width="6.85546875" style="66" bestFit="1" customWidth="1"/>
    <col min="11786" max="11786" width="30.28515625" style="66" customWidth="1"/>
    <col min="11787" max="11787" width="10.28515625" style="66" bestFit="1" customWidth="1"/>
    <col min="11788" max="11788" width="12.7109375" style="66" bestFit="1" customWidth="1"/>
    <col min="11789" max="11789" width="15.42578125" style="66" customWidth="1"/>
    <col min="11790" max="11790" width="17.5703125" style="66" bestFit="1" customWidth="1"/>
    <col min="11791" max="12031" width="9.140625" style="66"/>
    <col min="12032" max="12032" width="6.85546875" style="66" bestFit="1" customWidth="1"/>
    <col min="12033" max="12033" width="27.7109375" style="66" customWidth="1"/>
    <col min="12034" max="12034" width="10.28515625" style="66" bestFit="1" customWidth="1"/>
    <col min="12035" max="12035" width="14.7109375" style="66" customWidth="1"/>
    <col min="12036" max="12036" width="25.42578125" style="66" customWidth="1"/>
    <col min="12037" max="12037" width="22.7109375" style="66" customWidth="1"/>
    <col min="12038" max="12038" width="21.7109375" style="66" customWidth="1"/>
    <col min="12039" max="12039" width="20.7109375" style="66" customWidth="1"/>
    <col min="12040" max="12040" width="15.7109375" style="66" bestFit="1" customWidth="1"/>
    <col min="12041" max="12041" width="6.85546875" style="66" bestFit="1" customWidth="1"/>
    <col min="12042" max="12042" width="30.28515625" style="66" customWidth="1"/>
    <col min="12043" max="12043" width="10.28515625" style="66" bestFit="1" customWidth="1"/>
    <col min="12044" max="12044" width="12.7109375" style="66" bestFit="1" customWidth="1"/>
    <col min="12045" max="12045" width="15.42578125" style="66" customWidth="1"/>
    <col min="12046" max="12046" width="17.5703125" style="66" bestFit="1" customWidth="1"/>
    <col min="12047" max="12287" width="9.140625" style="66"/>
    <col min="12288" max="12288" width="6.85546875" style="66" bestFit="1" customWidth="1"/>
    <col min="12289" max="12289" width="27.7109375" style="66" customWidth="1"/>
    <col min="12290" max="12290" width="10.28515625" style="66" bestFit="1" customWidth="1"/>
    <col min="12291" max="12291" width="14.7109375" style="66" customWidth="1"/>
    <col min="12292" max="12292" width="25.42578125" style="66" customWidth="1"/>
    <col min="12293" max="12293" width="22.7109375" style="66" customWidth="1"/>
    <col min="12294" max="12294" width="21.7109375" style="66" customWidth="1"/>
    <col min="12295" max="12295" width="20.7109375" style="66" customWidth="1"/>
    <col min="12296" max="12296" width="15.7109375" style="66" bestFit="1" customWidth="1"/>
    <col min="12297" max="12297" width="6.85546875" style="66" bestFit="1" customWidth="1"/>
    <col min="12298" max="12298" width="30.28515625" style="66" customWidth="1"/>
    <col min="12299" max="12299" width="10.28515625" style="66" bestFit="1" customWidth="1"/>
    <col min="12300" max="12300" width="12.7109375" style="66" bestFit="1" customWidth="1"/>
    <col min="12301" max="12301" width="15.42578125" style="66" customWidth="1"/>
    <col min="12302" max="12302" width="17.5703125" style="66" bestFit="1" customWidth="1"/>
    <col min="12303" max="12543" width="9.140625" style="66"/>
    <col min="12544" max="12544" width="6.85546875" style="66" bestFit="1" customWidth="1"/>
    <col min="12545" max="12545" width="27.7109375" style="66" customWidth="1"/>
    <col min="12546" max="12546" width="10.28515625" style="66" bestFit="1" customWidth="1"/>
    <col min="12547" max="12547" width="14.7109375" style="66" customWidth="1"/>
    <col min="12548" max="12548" width="25.42578125" style="66" customWidth="1"/>
    <col min="12549" max="12549" width="22.7109375" style="66" customWidth="1"/>
    <col min="12550" max="12550" width="21.7109375" style="66" customWidth="1"/>
    <col min="12551" max="12551" width="20.7109375" style="66" customWidth="1"/>
    <col min="12552" max="12552" width="15.7109375" style="66" bestFit="1" customWidth="1"/>
    <col min="12553" max="12553" width="6.85546875" style="66" bestFit="1" customWidth="1"/>
    <col min="12554" max="12554" width="30.28515625" style="66" customWidth="1"/>
    <col min="12555" max="12555" width="10.28515625" style="66" bestFit="1" customWidth="1"/>
    <col min="12556" max="12556" width="12.7109375" style="66" bestFit="1" customWidth="1"/>
    <col min="12557" max="12557" width="15.42578125" style="66" customWidth="1"/>
    <col min="12558" max="12558" width="17.5703125" style="66" bestFit="1" customWidth="1"/>
    <col min="12559" max="12799" width="9.140625" style="66"/>
    <col min="12800" max="12800" width="6.85546875" style="66" bestFit="1" customWidth="1"/>
    <col min="12801" max="12801" width="27.7109375" style="66" customWidth="1"/>
    <col min="12802" max="12802" width="10.28515625" style="66" bestFit="1" customWidth="1"/>
    <col min="12803" max="12803" width="14.7109375" style="66" customWidth="1"/>
    <col min="12804" max="12804" width="25.42578125" style="66" customWidth="1"/>
    <col min="12805" max="12805" width="22.7109375" style="66" customWidth="1"/>
    <col min="12806" max="12806" width="21.7109375" style="66" customWidth="1"/>
    <col min="12807" max="12807" width="20.7109375" style="66" customWidth="1"/>
    <col min="12808" max="12808" width="15.7109375" style="66" bestFit="1" customWidth="1"/>
    <col min="12809" max="12809" width="6.85546875" style="66" bestFit="1" customWidth="1"/>
    <col min="12810" max="12810" width="30.28515625" style="66" customWidth="1"/>
    <col min="12811" max="12811" width="10.28515625" style="66" bestFit="1" customWidth="1"/>
    <col min="12812" max="12812" width="12.7109375" style="66" bestFit="1" customWidth="1"/>
    <col min="12813" max="12813" width="15.42578125" style="66" customWidth="1"/>
    <col min="12814" max="12814" width="17.5703125" style="66" bestFit="1" customWidth="1"/>
    <col min="12815" max="13055" width="9.140625" style="66"/>
    <col min="13056" max="13056" width="6.85546875" style="66" bestFit="1" customWidth="1"/>
    <col min="13057" max="13057" width="27.7109375" style="66" customWidth="1"/>
    <col min="13058" max="13058" width="10.28515625" style="66" bestFit="1" customWidth="1"/>
    <col min="13059" max="13059" width="14.7109375" style="66" customWidth="1"/>
    <col min="13060" max="13060" width="25.42578125" style="66" customWidth="1"/>
    <col min="13061" max="13061" width="22.7109375" style="66" customWidth="1"/>
    <col min="13062" max="13062" width="21.7109375" style="66" customWidth="1"/>
    <col min="13063" max="13063" width="20.7109375" style="66" customWidth="1"/>
    <col min="13064" max="13064" width="15.7109375" style="66" bestFit="1" customWidth="1"/>
    <col min="13065" max="13065" width="6.85546875" style="66" bestFit="1" customWidth="1"/>
    <col min="13066" max="13066" width="30.28515625" style="66" customWidth="1"/>
    <col min="13067" max="13067" width="10.28515625" style="66" bestFit="1" customWidth="1"/>
    <col min="13068" max="13068" width="12.7109375" style="66" bestFit="1" customWidth="1"/>
    <col min="13069" max="13069" width="15.42578125" style="66" customWidth="1"/>
    <col min="13070" max="13070" width="17.5703125" style="66" bestFit="1" customWidth="1"/>
    <col min="13071" max="13311" width="9.140625" style="66"/>
    <col min="13312" max="13312" width="6.85546875" style="66" bestFit="1" customWidth="1"/>
    <col min="13313" max="13313" width="27.7109375" style="66" customWidth="1"/>
    <col min="13314" max="13314" width="10.28515625" style="66" bestFit="1" customWidth="1"/>
    <col min="13315" max="13315" width="14.7109375" style="66" customWidth="1"/>
    <col min="13316" max="13316" width="25.42578125" style="66" customWidth="1"/>
    <col min="13317" max="13317" width="22.7109375" style="66" customWidth="1"/>
    <col min="13318" max="13318" width="21.7109375" style="66" customWidth="1"/>
    <col min="13319" max="13319" width="20.7109375" style="66" customWidth="1"/>
    <col min="13320" max="13320" width="15.7109375" style="66" bestFit="1" customWidth="1"/>
    <col min="13321" max="13321" width="6.85546875" style="66" bestFit="1" customWidth="1"/>
    <col min="13322" max="13322" width="30.28515625" style="66" customWidth="1"/>
    <col min="13323" max="13323" width="10.28515625" style="66" bestFit="1" customWidth="1"/>
    <col min="13324" max="13324" width="12.7109375" style="66" bestFit="1" customWidth="1"/>
    <col min="13325" max="13325" width="15.42578125" style="66" customWidth="1"/>
    <col min="13326" max="13326" width="17.5703125" style="66" bestFit="1" customWidth="1"/>
    <col min="13327" max="13567" width="9.140625" style="66"/>
    <col min="13568" max="13568" width="6.85546875" style="66" bestFit="1" customWidth="1"/>
    <col min="13569" max="13569" width="27.7109375" style="66" customWidth="1"/>
    <col min="13570" max="13570" width="10.28515625" style="66" bestFit="1" customWidth="1"/>
    <col min="13571" max="13571" width="14.7109375" style="66" customWidth="1"/>
    <col min="13572" max="13572" width="25.42578125" style="66" customWidth="1"/>
    <col min="13573" max="13573" width="22.7109375" style="66" customWidth="1"/>
    <col min="13574" max="13574" width="21.7109375" style="66" customWidth="1"/>
    <col min="13575" max="13575" width="20.7109375" style="66" customWidth="1"/>
    <col min="13576" max="13576" width="15.7109375" style="66" bestFit="1" customWidth="1"/>
    <col min="13577" max="13577" width="6.85546875" style="66" bestFit="1" customWidth="1"/>
    <col min="13578" max="13578" width="30.28515625" style="66" customWidth="1"/>
    <col min="13579" max="13579" width="10.28515625" style="66" bestFit="1" customWidth="1"/>
    <col min="13580" max="13580" width="12.7109375" style="66" bestFit="1" customWidth="1"/>
    <col min="13581" max="13581" width="15.42578125" style="66" customWidth="1"/>
    <col min="13582" max="13582" width="17.5703125" style="66" bestFit="1" customWidth="1"/>
    <col min="13583" max="13823" width="9.140625" style="66"/>
    <col min="13824" max="13824" width="6.85546875" style="66" bestFit="1" customWidth="1"/>
    <col min="13825" max="13825" width="27.7109375" style="66" customWidth="1"/>
    <col min="13826" max="13826" width="10.28515625" style="66" bestFit="1" customWidth="1"/>
    <col min="13827" max="13827" width="14.7109375" style="66" customWidth="1"/>
    <col min="13828" max="13828" width="25.42578125" style="66" customWidth="1"/>
    <col min="13829" max="13829" width="22.7109375" style="66" customWidth="1"/>
    <col min="13830" max="13830" width="21.7109375" style="66" customWidth="1"/>
    <col min="13831" max="13831" width="20.7109375" style="66" customWidth="1"/>
    <col min="13832" max="13832" width="15.7109375" style="66" bestFit="1" customWidth="1"/>
    <col min="13833" max="13833" width="6.85546875" style="66" bestFit="1" customWidth="1"/>
    <col min="13834" max="13834" width="30.28515625" style="66" customWidth="1"/>
    <col min="13835" max="13835" width="10.28515625" style="66" bestFit="1" customWidth="1"/>
    <col min="13836" max="13836" width="12.7109375" style="66" bestFit="1" customWidth="1"/>
    <col min="13837" max="13837" width="15.42578125" style="66" customWidth="1"/>
    <col min="13838" max="13838" width="17.5703125" style="66" bestFit="1" customWidth="1"/>
    <col min="13839" max="14079" width="9.140625" style="66"/>
    <col min="14080" max="14080" width="6.85546875" style="66" bestFit="1" customWidth="1"/>
    <col min="14081" max="14081" width="27.7109375" style="66" customWidth="1"/>
    <col min="14082" max="14082" width="10.28515625" style="66" bestFit="1" customWidth="1"/>
    <col min="14083" max="14083" width="14.7109375" style="66" customWidth="1"/>
    <col min="14084" max="14084" width="25.42578125" style="66" customWidth="1"/>
    <col min="14085" max="14085" width="22.7109375" style="66" customWidth="1"/>
    <col min="14086" max="14086" width="21.7109375" style="66" customWidth="1"/>
    <col min="14087" max="14087" width="20.7109375" style="66" customWidth="1"/>
    <col min="14088" max="14088" width="15.7109375" style="66" bestFit="1" customWidth="1"/>
    <col min="14089" max="14089" width="6.85546875" style="66" bestFit="1" customWidth="1"/>
    <col min="14090" max="14090" width="30.28515625" style="66" customWidth="1"/>
    <col min="14091" max="14091" width="10.28515625" style="66" bestFit="1" customWidth="1"/>
    <col min="14092" max="14092" width="12.7109375" style="66" bestFit="1" customWidth="1"/>
    <col min="14093" max="14093" width="15.42578125" style="66" customWidth="1"/>
    <col min="14094" max="14094" width="17.5703125" style="66" bestFit="1" customWidth="1"/>
    <col min="14095" max="14335" width="9.140625" style="66"/>
    <col min="14336" max="14336" width="6.85546875" style="66" bestFit="1" customWidth="1"/>
    <col min="14337" max="14337" width="27.7109375" style="66" customWidth="1"/>
    <col min="14338" max="14338" width="10.28515625" style="66" bestFit="1" customWidth="1"/>
    <col min="14339" max="14339" width="14.7109375" style="66" customWidth="1"/>
    <col min="14340" max="14340" width="25.42578125" style="66" customWidth="1"/>
    <col min="14341" max="14341" width="22.7109375" style="66" customWidth="1"/>
    <col min="14342" max="14342" width="21.7109375" style="66" customWidth="1"/>
    <col min="14343" max="14343" width="20.7109375" style="66" customWidth="1"/>
    <col min="14344" max="14344" width="15.7109375" style="66" bestFit="1" customWidth="1"/>
    <col min="14345" max="14345" width="6.85546875" style="66" bestFit="1" customWidth="1"/>
    <col min="14346" max="14346" width="30.28515625" style="66" customWidth="1"/>
    <col min="14347" max="14347" width="10.28515625" style="66" bestFit="1" customWidth="1"/>
    <col min="14348" max="14348" width="12.7109375" style="66" bestFit="1" customWidth="1"/>
    <col min="14349" max="14349" width="15.42578125" style="66" customWidth="1"/>
    <col min="14350" max="14350" width="17.5703125" style="66" bestFit="1" customWidth="1"/>
    <col min="14351" max="14591" width="9.140625" style="66"/>
    <col min="14592" max="14592" width="6.85546875" style="66" bestFit="1" customWidth="1"/>
    <col min="14593" max="14593" width="27.7109375" style="66" customWidth="1"/>
    <col min="14594" max="14594" width="10.28515625" style="66" bestFit="1" customWidth="1"/>
    <col min="14595" max="14595" width="14.7109375" style="66" customWidth="1"/>
    <col min="14596" max="14596" width="25.42578125" style="66" customWidth="1"/>
    <col min="14597" max="14597" width="22.7109375" style="66" customWidth="1"/>
    <col min="14598" max="14598" width="21.7109375" style="66" customWidth="1"/>
    <col min="14599" max="14599" width="20.7109375" style="66" customWidth="1"/>
    <col min="14600" max="14600" width="15.7109375" style="66" bestFit="1" customWidth="1"/>
    <col min="14601" max="14601" width="6.85546875" style="66" bestFit="1" customWidth="1"/>
    <col min="14602" max="14602" width="30.28515625" style="66" customWidth="1"/>
    <col min="14603" max="14603" width="10.28515625" style="66" bestFit="1" customWidth="1"/>
    <col min="14604" max="14604" width="12.7109375" style="66" bestFit="1" customWidth="1"/>
    <col min="14605" max="14605" width="15.42578125" style="66" customWidth="1"/>
    <col min="14606" max="14606" width="17.5703125" style="66" bestFit="1" customWidth="1"/>
    <col min="14607" max="14847" width="9.140625" style="66"/>
    <col min="14848" max="14848" width="6.85546875" style="66" bestFit="1" customWidth="1"/>
    <col min="14849" max="14849" width="27.7109375" style="66" customWidth="1"/>
    <col min="14850" max="14850" width="10.28515625" style="66" bestFit="1" customWidth="1"/>
    <col min="14851" max="14851" width="14.7109375" style="66" customWidth="1"/>
    <col min="14852" max="14852" width="25.42578125" style="66" customWidth="1"/>
    <col min="14853" max="14853" width="22.7109375" style="66" customWidth="1"/>
    <col min="14854" max="14854" width="21.7109375" style="66" customWidth="1"/>
    <col min="14855" max="14855" width="20.7109375" style="66" customWidth="1"/>
    <col min="14856" max="14856" width="15.7109375" style="66" bestFit="1" customWidth="1"/>
    <col min="14857" max="14857" width="6.85546875" style="66" bestFit="1" customWidth="1"/>
    <col min="14858" max="14858" width="30.28515625" style="66" customWidth="1"/>
    <col min="14859" max="14859" width="10.28515625" style="66" bestFit="1" customWidth="1"/>
    <col min="14860" max="14860" width="12.7109375" style="66" bestFit="1" customWidth="1"/>
    <col min="14861" max="14861" width="15.42578125" style="66" customWidth="1"/>
    <col min="14862" max="14862" width="17.5703125" style="66" bestFit="1" customWidth="1"/>
    <col min="14863" max="15103" width="9.140625" style="66"/>
    <col min="15104" max="15104" width="6.85546875" style="66" bestFit="1" customWidth="1"/>
    <col min="15105" max="15105" width="27.7109375" style="66" customWidth="1"/>
    <col min="15106" max="15106" width="10.28515625" style="66" bestFit="1" customWidth="1"/>
    <col min="15107" max="15107" width="14.7109375" style="66" customWidth="1"/>
    <col min="15108" max="15108" width="25.42578125" style="66" customWidth="1"/>
    <col min="15109" max="15109" width="22.7109375" style="66" customWidth="1"/>
    <col min="15110" max="15110" width="21.7109375" style="66" customWidth="1"/>
    <col min="15111" max="15111" width="20.7109375" style="66" customWidth="1"/>
    <col min="15112" max="15112" width="15.7109375" style="66" bestFit="1" customWidth="1"/>
    <col min="15113" max="15113" width="6.85546875" style="66" bestFit="1" customWidth="1"/>
    <col min="15114" max="15114" width="30.28515625" style="66" customWidth="1"/>
    <col min="15115" max="15115" width="10.28515625" style="66" bestFit="1" customWidth="1"/>
    <col min="15116" max="15116" width="12.7109375" style="66" bestFit="1" customWidth="1"/>
    <col min="15117" max="15117" width="15.42578125" style="66" customWidth="1"/>
    <col min="15118" max="15118" width="17.5703125" style="66" bestFit="1" customWidth="1"/>
    <col min="15119" max="15359" width="9.140625" style="66"/>
    <col min="15360" max="15360" width="6.85546875" style="66" bestFit="1" customWidth="1"/>
    <col min="15361" max="15361" width="27.7109375" style="66" customWidth="1"/>
    <col min="15362" max="15362" width="10.28515625" style="66" bestFit="1" customWidth="1"/>
    <col min="15363" max="15363" width="14.7109375" style="66" customWidth="1"/>
    <col min="15364" max="15364" width="25.42578125" style="66" customWidth="1"/>
    <col min="15365" max="15365" width="22.7109375" style="66" customWidth="1"/>
    <col min="15366" max="15366" width="21.7109375" style="66" customWidth="1"/>
    <col min="15367" max="15367" width="20.7109375" style="66" customWidth="1"/>
    <col min="15368" max="15368" width="15.7109375" style="66" bestFit="1" customWidth="1"/>
    <col min="15369" max="15369" width="6.85546875" style="66" bestFit="1" customWidth="1"/>
    <col min="15370" max="15370" width="30.28515625" style="66" customWidth="1"/>
    <col min="15371" max="15371" width="10.28515625" style="66" bestFit="1" customWidth="1"/>
    <col min="15372" max="15372" width="12.7109375" style="66" bestFit="1" customWidth="1"/>
    <col min="15373" max="15373" width="15.42578125" style="66" customWidth="1"/>
    <col min="15374" max="15374" width="17.5703125" style="66" bestFit="1" customWidth="1"/>
    <col min="15375" max="15615" width="9.140625" style="66"/>
    <col min="15616" max="15616" width="6.85546875" style="66" bestFit="1" customWidth="1"/>
    <col min="15617" max="15617" width="27.7109375" style="66" customWidth="1"/>
    <col min="15618" max="15618" width="10.28515625" style="66" bestFit="1" customWidth="1"/>
    <col min="15619" max="15619" width="14.7109375" style="66" customWidth="1"/>
    <col min="15620" max="15620" width="25.42578125" style="66" customWidth="1"/>
    <col min="15621" max="15621" width="22.7109375" style="66" customWidth="1"/>
    <col min="15622" max="15622" width="21.7109375" style="66" customWidth="1"/>
    <col min="15623" max="15623" width="20.7109375" style="66" customWidth="1"/>
    <col min="15624" max="15624" width="15.7109375" style="66" bestFit="1" customWidth="1"/>
    <col min="15625" max="15625" width="6.85546875" style="66" bestFit="1" customWidth="1"/>
    <col min="15626" max="15626" width="30.28515625" style="66" customWidth="1"/>
    <col min="15627" max="15627" width="10.28515625" style="66" bestFit="1" customWidth="1"/>
    <col min="15628" max="15628" width="12.7109375" style="66" bestFit="1" customWidth="1"/>
    <col min="15629" max="15629" width="15.42578125" style="66" customWidth="1"/>
    <col min="15630" max="15630" width="17.5703125" style="66" bestFit="1" customWidth="1"/>
    <col min="15631" max="15871" width="9.140625" style="66"/>
    <col min="15872" max="15872" width="6.85546875" style="66" bestFit="1" customWidth="1"/>
    <col min="15873" max="15873" width="27.7109375" style="66" customWidth="1"/>
    <col min="15874" max="15874" width="10.28515625" style="66" bestFit="1" customWidth="1"/>
    <col min="15875" max="15875" width="14.7109375" style="66" customWidth="1"/>
    <col min="15876" max="15876" width="25.42578125" style="66" customWidth="1"/>
    <col min="15877" max="15877" width="22.7109375" style="66" customWidth="1"/>
    <col min="15878" max="15878" width="21.7109375" style="66" customWidth="1"/>
    <col min="15879" max="15879" width="20.7109375" style="66" customWidth="1"/>
    <col min="15880" max="15880" width="15.7109375" style="66" bestFit="1" customWidth="1"/>
    <col min="15881" max="15881" width="6.85546875" style="66" bestFit="1" customWidth="1"/>
    <col min="15882" max="15882" width="30.28515625" style="66" customWidth="1"/>
    <col min="15883" max="15883" width="10.28515625" style="66" bestFit="1" customWidth="1"/>
    <col min="15884" max="15884" width="12.7109375" style="66" bestFit="1" customWidth="1"/>
    <col min="15885" max="15885" width="15.42578125" style="66" customWidth="1"/>
    <col min="15886" max="15886" width="17.5703125" style="66" bestFit="1" customWidth="1"/>
    <col min="15887" max="16127" width="9.140625" style="66"/>
    <col min="16128" max="16128" width="6.85546875" style="66" bestFit="1" customWidth="1"/>
    <col min="16129" max="16129" width="27.7109375" style="66" customWidth="1"/>
    <col min="16130" max="16130" width="10.28515625" style="66" bestFit="1" customWidth="1"/>
    <col min="16131" max="16131" width="14.7109375" style="66" customWidth="1"/>
    <col min="16132" max="16132" width="25.42578125" style="66" customWidth="1"/>
    <col min="16133" max="16133" width="22.7109375" style="66" customWidth="1"/>
    <col min="16134" max="16134" width="21.7109375" style="66" customWidth="1"/>
    <col min="16135" max="16135" width="20.7109375" style="66" customWidth="1"/>
    <col min="16136" max="16136" width="15.7109375" style="66" bestFit="1" customWidth="1"/>
    <col min="16137" max="16137" width="6.85546875" style="66" bestFit="1" customWidth="1"/>
    <col min="16138" max="16138" width="30.28515625" style="66" customWidth="1"/>
    <col min="16139" max="16139" width="10.28515625" style="66" bestFit="1" customWidth="1"/>
    <col min="16140" max="16140" width="12.7109375" style="66" bestFit="1" customWidth="1"/>
    <col min="16141" max="16141" width="15.42578125" style="66" customWidth="1"/>
    <col min="16142" max="16142" width="17.5703125" style="66" bestFit="1" customWidth="1"/>
    <col min="16143" max="16384" width="9.140625" style="66"/>
  </cols>
  <sheetData>
    <row r="1" spans="1:15" ht="20.25" customHeight="1">
      <c r="A1" s="432" t="s">
        <v>436</v>
      </c>
      <c r="B1" s="432"/>
      <c r="C1" s="432"/>
      <c r="D1" s="432"/>
      <c r="E1" s="432"/>
      <c r="F1" s="432"/>
      <c r="G1" s="432"/>
      <c r="H1" s="432"/>
    </row>
    <row r="2" spans="1:15">
      <c r="A2" s="433"/>
      <c r="B2" s="433"/>
      <c r="C2" s="433"/>
      <c r="D2" s="433"/>
      <c r="E2" s="433"/>
      <c r="F2" s="433"/>
      <c r="G2" s="433"/>
      <c r="H2" s="433"/>
    </row>
    <row r="3" spans="1:15" ht="15.75">
      <c r="A3" s="434" t="s">
        <v>125</v>
      </c>
      <c r="B3" s="434"/>
      <c r="C3" s="434"/>
      <c r="D3" s="434"/>
      <c r="E3" s="434"/>
      <c r="F3" s="434"/>
      <c r="G3" s="434"/>
      <c r="H3" s="434"/>
    </row>
    <row r="4" spans="1:15" ht="38.25" customHeight="1">
      <c r="A4" s="436" t="s">
        <v>182</v>
      </c>
      <c r="B4" s="436"/>
      <c r="C4" s="436"/>
      <c r="D4" s="436"/>
      <c r="E4" s="436"/>
      <c r="F4" s="103"/>
      <c r="G4" s="103"/>
      <c r="H4" s="103"/>
    </row>
    <row r="5" spans="1:15" ht="15.75">
      <c r="A5" s="68"/>
      <c r="B5" s="68"/>
      <c r="C5" s="68"/>
      <c r="D5" s="68"/>
      <c r="E5" s="68"/>
      <c r="F5" s="68"/>
      <c r="G5" s="68"/>
      <c r="H5" s="68"/>
    </row>
    <row r="6" spans="1:15" ht="15.75">
      <c r="A6" s="68" t="s">
        <v>183</v>
      </c>
      <c r="B6" s="68"/>
      <c r="C6" s="69"/>
      <c r="D6" s="69"/>
      <c r="E6" s="69"/>
      <c r="F6" s="69"/>
      <c r="G6" s="69"/>
      <c r="H6" s="69"/>
    </row>
    <row r="7" spans="1:15" ht="15.75">
      <c r="A7" s="68" t="s">
        <v>184</v>
      </c>
      <c r="B7" s="68"/>
      <c r="C7" s="69"/>
      <c r="D7" s="69"/>
      <c r="E7" s="69"/>
      <c r="F7" s="69"/>
      <c r="G7" s="69"/>
      <c r="H7" s="69"/>
    </row>
    <row r="8" spans="1:15" ht="15.75">
      <c r="A8" s="68"/>
      <c r="B8" s="68"/>
      <c r="C8" s="69"/>
      <c r="D8" s="69"/>
      <c r="E8" s="69"/>
      <c r="F8" s="69"/>
      <c r="G8" s="69"/>
      <c r="H8" s="69"/>
    </row>
    <row r="9" spans="1:15" ht="15.75">
      <c r="A9" s="68" t="s">
        <v>434</v>
      </c>
      <c r="B9" s="68"/>
      <c r="C9" s="69"/>
      <c r="D9" s="69"/>
      <c r="E9" s="69"/>
      <c r="F9" s="69"/>
      <c r="G9" s="69"/>
      <c r="H9" s="69"/>
    </row>
    <row r="10" spans="1:15" ht="15.75">
      <c r="A10" s="68" t="s">
        <v>126</v>
      </c>
      <c r="B10" s="70"/>
      <c r="C10" s="70"/>
      <c r="D10" s="70"/>
      <c r="E10" s="70"/>
      <c r="F10" s="70"/>
      <c r="G10" s="70"/>
      <c r="H10" s="70"/>
    </row>
    <row r="11" spans="1:15" ht="18.75">
      <c r="A11" s="435" t="s">
        <v>127</v>
      </c>
      <c r="B11" s="435"/>
      <c r="C11" s="435"/>
      <c r="D11" s="435"/>
      <c r="E11" s="435"/>
      <c r="F11" s="435"/>
      <c r="G11" s="435"/>
      <c r="H11" s="435"/>
    </row>
    <row r="12" spans="1:15" ht="18.75" customHeight="1">
      <c r="A12" s="71"/>
      <c r="B12" s="71"/>
      <c r="C12" s="71"/>
      <c r="D12" s="71"/>
      <c r="E12" s="71"/>
      <c r="F12" s="71"/>
      <c r="G12" s="71"/>
      <c r="H12" s="71"/>
    </row>
    <row r="13" spans="1:15" ht="18.75" customHeight="1">
      <c r="A13" s="410" t="s">
        <v>128</v>
      </c>
      <c r="B13" s="411"/>
      <c r="C13" s="411"/>
      <c r="D13" s="411"/>
      <c r="E13" s="411"/>
      <c r="F13" s="411"/>
      <c r="G13" s="411"/>
      <c r="H13" s="411"/>
    </row>
    <row r="14" spans="1:15" ht="72.75" customHeight="1">
      <c r="A14" s="414" t="s">
        <v>185</v>
      </c>
      <c r="B14" s="415"/>
      <c r="C14" s="415"/>
      <c r="D14" s="415"/>
      <c r="E14" s="415"/>
      <c r="F14" s="415"/>
      <c r="G14" s="415"/>
      <c r="H14" s="415"/>
    </row>
    <row r="15" spans="1:15" s="67" customFormat="1" ht="15.75" customHeight="1">
      <c r="A15" s="416" t="s">
        <v>129</v>
      </c>
      <c r="B15" s="417"/>
      <c r="C15" s="417"/>
      <c r="D15" s="417"/>
      <c r="E15" s="417"/>
      <c r="F15" s="417"/>
      <c r="G15" s="417"/>
      <c r="H15" s="418"/>
      <c r="O15" s="66"/>
    </row>
    <row r="16" spans="1:15" s="67" customFormat="1" ht="15" customHeight="1">
      <c r="A16" s="419" t="s">
        <v>130</v>
      </c>
      <c r="B16" s="420"/>
      <c r="C16" s="420"/>
      <c r="D16" s="420"/>
      <c r="E16" s="421"/>
      <c r="F16" s="422" t="s">
        <v>131</v>
      </c>
      <c r="G16" s="423"/>
      <c r="H16" s="424"/>
      <c r="O16" s="66"/>
    </row>
    <row r="17" spans="1:15" s="67" customFormat="1" ht="15" customHeight="1">
      <c r="A17" s="419" t="s">
        <v>132</v>
      </c>
      <c r="B17" s="421"/>
      <c r="C17" s="425" t="s">
        <v>133</v>
      </c>
      <c r="D17" s="426"/>
      <c r="E17" s="427"/>
      <c r="F17" s="72" t="s">
        <v>134</v>
      </c>
      <c r="G17" s="428" t="s">
        <v>135</v>
      </c>
      <c r="H17" s="413"/>
      <c r="O17" s="66"/>
    </row>
    <row r="18" spans="1:15" s="67" customFormat="1">
      <c r="A18" s="429" t="s">
        <v>136</v>
      </c>
      <c r="B18" s="430"/>
      <c r="C18" s="430"/>
      <c r="D18" s="430"/>
      <c r="E18" s="431"/>
      <c r="F18" s="72" t="s">
        <v>137</v>
      </c>
      <c r="G18" s="428" t="s">
        <v>138</v>
      </c>
      <c r="H18" s="413"/>
      <c r="O18" s="66"/>
    </row>
    <row r="19" spans="1:15" s="67" customFormat="1" ht="15" customHeight="1">
      <c r="A19" s="419" t="s">
        <v>139</v>
      </c>
      <c r="B19" s="420"/>
      <c r="C19" s="426"/>
      <c r="D19" s="426"/>
      <c r="E19" s="427"/>
      <c r="F19" s="72" t="s">
        <v>140</v>
      </c>
      <c r="G19" s="428" t="s">
        <v>141</v>
      </c>
      <c r="H19" s="413"/>
      <c r="O19" s="66"/>
    </row>
    <row r="20" spans="1:15" s="67" customFormat="1" ht="15" customHeight="1">
      <c r="A20" s="449" t="s">
        <v>142</v>
      </c>
      <c r="B20" s="450"/>
      <c r="C20" s="447" t="s">
        <v>143</v>
      </c>
      <c r="D20" s="443" t="s">
        <v>144</v>
      </c>
      <c r="E20" s="444"/>
      <c r="F20" s="441" t="s">
        <v>145</v>
      </c>
      <c r="G20" s="412" t="s">
        <v>179</v>
      </c>
      <c r="H20" s="413"/>
      <c r="O20" s="66"/>
    </row>
    <row r="21" spans="1:15" s="67" customFormat="1" ht="15" customHeight="1">
      <c r="A21" s="451"/>
      <c r="B21" s="452"/>
      <c r="C21" s="448"/>
      <c r="D21" s="445"/>
      <c r="E21" s="446"/>
      <c r="F21" s="442"/>
      <c r="G21" s="412" t="s">
        <v>180</v>
      </c>
      <c r="H21" s="413"/>
      <c r="O21" s="66"/>
    </row>
    <row r="22" spans="1:15" ht="19.5" customHeight="1">
      <c r="A22" s="410"/>
      <c r="B22" s="410"/>
      <c r="C22" s="410"/>
      <c r="D22" s="410"/>
      <c r="E22" s="410"/>
      <c r="F22" s="410"/>
      <c r="G22" s="410"/>
      <c r="H22" s="410"/>
    </row>
    <row r="23" spans="1:15" ht="24" customHeight="1">
      <c r="A23" s="438" t="s">
        <v>146</v>
      </c>
      <c r="B23" s="438"/>
      <c r="C23" s="438"/>
      <c r="D23" s="438"/>
      <c r="E23" s="438"/>
      <c r="F23" s="438"/>
      <c r="G23" s="438"/>
      <c r="H23" s="438"/>
      <c r="I23" s="453"/>
      <c r="J23" s="453"/>
      <c r="K23" s="73"/>
      <c r="L23" s="74"/>
      <c r="M23" s="75"/>
      <c r="N23" s="75"/>
    </row>
    <row r="24" spans="1:15" ht="12" customHeight="1">
      <c r="A24" s="410"/>
      <c r="B24" s="410"/>
      <c r="C24" s="410"/>
      <c r="D24" s="410"/>
      <c r="E24" s="410"/>
      <c r="F24" s="410"/>
      <c r="G24" s="410"/>
      <c r="H24" s="410"/>
    </row>
    <row r="25" spans="1:15" ht="15.75">
      <c r="A25" s="454" t="s">
        <v>147</v>
      </c>
      <c r="B25" s="454"/>
      <c r="C25" s="454"/>
      <c r="D25" s="454"/>
      <c r="E25" s="454"/>
      <c r="F25" s="454"/>
      <c r="G25" s="454"/>
      <c r="H25" s="76">
        <f>'Quadro Resumido'!I26</f>
        <v>89535966.120000005</v>
      </c>
    </row>
    <row r="26" spans="1:15">
      <c r="A26" s="455"/>
      <c r="B26" s="455"/>
      <c r="C26" s="455"/>
      <c r="D26" s="455"/>
      <c r="E26" s="455"/>
      <c r="F26" s="455"/>
      <c r="G26" s="455"/>
      <c r="H26" s="455"/>
    </row>
    <row r="27" spans="1:15" ht="15.75">
      <c r="A27" s="454" t="s">
        <v>181</v>
      </c>
      <c r="B27" s="454"/>
      <c r="C27" s="454"/>
      <c r="D27" s="454"/>
      <c r="E27" s="454"/>
      <c r="F27" s="454"/>
      <c r="G27" s="454"/>
      <c r="H27" s="76">
        <f>H25*2</f>
        <v>179071932.24000001</v>
      </c>
    </row>
    <row r="28" spans="1:15" ht="8.25" customHeight="1">
      <c r="A28" s="77"/>
      <c r="B28" s="77"/>
      <c r="C28" s="77"/>
      <c r="D28" s="77"/>
      <c r="E28" s="77"/>
      <c r="F28" s="77"/>
      <c r="G28" s="77"/>
      <c r="H28" s="77"/>
    </row>
    <row r="29" spans="1:15" ht="25.5" customHeight="1">
      <c r="A29" s="439" t="s">
        <v>148</v>
      </c>
      <c r="B29" s="439"/>
      <c r="C29" s="439"/>
      <c r="D29" s="439"/>
      <c r="E29" s="439"/>
      <c r="F29" s="439"/>
      <c r="G29" s="439"/>
      <c r="H29" s="439"/>
    </row>
    <row r="30" spans="1:15" ht="54" customHeight="1">
      <c r="A30" s="437" t="s">
        <v>149</v>
      </c>
      <c r="B30" s="437"/>
      <c r="C30" s="437"/>
      <c r="D30" s="437"/>
      <c r="E30" s="437"/>
      <c r="F30" s="437"/>
      <c r="G30" s="437"/>
      <c r="H30" s="437"/>
    </row>
    <row r="31" spans="1:15" ht="29.25" customHeight="1">
      <c r="A31" s="440" t="s">
        <v>150</v>
      </c>
      <c r="B31" s="440"/>
      <c r="C31" s="440"/>
      <c r="D31" s="440"/>
      <c r="E31" s="440"/>
      <c r="F31" s="440"/>
      <c r="G31" s="440"/>
      <c r="H31" s="440"/>
    </row>
    <row r="32" spans="1:15" ht="29.25" customHeight="1">
      <c r="A32" s="440" t="s">
        <v>151</v>
      </c>
      <c r="B32" s="440"/>
      <c r="C32" s="440"/>
      <c r="D32" s="440"/>
      <c r="E32" s="440"/>
      <c r="F32" s="440"/>
      <c r="G32" s="440"/>
      <c r="H32" s="440"/>
    </row>
    <row r="33" spans="1:14" ht="42.75" customHeight="1">
      <c r="A33" s="437" t="s">
        <v>152</v>
      </c>
      <c r="B33" s="437"/>
      <c r="C33" s="437"/>
      <c r="D33" s="437"/>
      <c r="E33" s="437"/>
      <c r="F33" s="437"/>
      <c r="G33" s="437"/>
      <c r="H33" s="437"/>
    </row>
    <row r="34" spans="1:14" ht="40.5" customHeight="1">
      <c r="A34" s="439" t="s">
        <v>176</v>
      </c>
      <c r="B34" s="439"/>
      <c r="C34" s="439"/>
      <c r="D34" s="439"/>
      <c r="E34" s="439"/>
      <c r="F34" s="439"/>
      <c r="G34" s="439"/>
      <c r="H34" s="439"/>
    </row>
    <row r="35" spans="1:14" ht="33" customHeight="1">
      <c r="A35" s="439" t="s">
        <v>153</v>
      </c>
      <c r="B35" s="439"/>
      <c r="C35" s="439"/>
      <c r="D35" s="439"/>
      <c r="E35" s="439"/>
      <c r="F35" s="439"/>
      <c r="G35" s="439"/>
      <c r="H35" s="439"/>
    </row>
    <row r="36" spans="1:14" ht="21.75" customHeight="1">
      <c r="A36" s="457" t="s">
        <v>154</v>
      </c>
      <c r="B36" s="457"/>
      <c r="C36" s="457"/>
      <c r="D36" s="457"/>
      <c r="E36" s="457"/>
      <c r="F36" s="457"/>
      <c r="G36" s="457"/>
      <c r="H36" s="457"/>
    </row>
    <row r="37" spans="1:14" ht="24.75" customHeight="1">
      <c r="A37" s="439" t="s">
        <v>435</v>
      </c>
      <c r="B37" s="439"/>
      <c r="C37" s="439"/>
      <c r="D37" s="439"/>
      <c r="E37" s="439"/>
      <c r="F37" s="439"/>
      <c r="G37" s="439"/>
      <c r="H37" s="439"/>
    </row>
    <row r="38" spans="1:14" ht="24.75" customHeight="1">
      <c r="A38" s="439" t="s">
        <v>155</v>
      </c>
      <c r="B38" s="439"/>
      <c r="C38" s="439"/>
      <c r="D38" s="439"/>
      <c r="E38" s="439"/>
      <c r="F38" s="439"/>
      <c r="G38" s="439"/>
      <c r="H38" s="439"/>
    </row>
    <row r="39" spans="1:14" ht="36.75" customHeight="1">
      <c r="A39" s="458" t="s">
        <v>156</v>
      </c>
      <c r="B39" s="458"/>
      <c r="C39" s="458"/>
      <c r="D39" s="458"/>
      <c r="E39" s="458"/>
      <c r="F39" s="458"/>
      <c r="G39" s="458"/>
      <c r="H39" s="458"/>
    </row>
    <row r="40" spans="1:14" ht="12" customHeight="1">
      <c r="A40" s="78"/>
      <c r="B40" s="78"/>
      <c r="C40" s="78"/>
      <c r="D40" s="78"/>
      <c r="E40" s="78"/>
      <c r="F40" s="78"/>
      <c r="G40" s="78"/>
      <c r="H40" s="78"/>
    </row>
    <row r="41" spans="1:14" ht="22.5" customHeight="1">
      <c r="A41" s="459" t="s">
        <v>157</v>
      </c>
      <c r="B41" s="460"/>
      <c r="C41" s="459" t="s">
        <v>158</v>
      </c>
      <c r="D41" s="460"/>
      <c r="E41" s="79" t="s">
        <v>159</v>
      </c>
      <c r="F41" s="79" t="s">
        <v>160</v>
      </c>
      <c r="G41" s="79" t="s">
        <v>161</v>
      </c>
      <c r="H41" s="79" t="s">
        <v>162</v>
      </c>
    </row>
    <row r="42" spans="1:14" s="87" customFormat="1" ht="41.25" customHeight="1">
      <c r="A42" s="461" t="s">
        <v>428</v>
      </c>
      <c r="B42" s="461"/>
      <c r="C42" s="462" t="s">
        <v>429</v>
      </c>
      <c r="D42" s="462"/>
      <c r="E42" s="80" t="s">
        <v>430</v>
      </c>
      <c r="F42" s="81">
        <v>45686</v>
      </c>
      <c r="G42" s="80" t="s">
        <v>432</v>
      </c>
      <c r="H42" s="81" t="s">
        <v>163</v>
      </c>
      <c r="I42" s="88"/>
      <c r="J42" s="88"/>
      <c r="K42" s="88"/>
      <c r="L42" s="88"/>
      <c r="M42" s="88"/>
      <c r="N42" s="88"/>
    </row>
    <row r="43" spans="1:14" s="87" customFormat="1" ht="41.25" customHeight="1">
      <c r="A43" s="461" t="s">
        <v>201</v>
      </c>
      <c r="B43" s="461"/>
      <c r="C43" s="462" t="s">
        <v>429</v>
      </c>
      <c r="D43" s="462"/>
      <c r="E43" s="80" t="s">
        <v>431</v>
      </c>
      <c r="F43" s="81">
        <v>45687</v>
      </c>
      <c r="G43" s="80" t="s">
        <v>432</v>
      </c>
      <c r="H43" s="81" t="s">
        <v>163</v>
      </c>
      <c r="I43" s="88"/>
      <c r="J43" s="88"/>
      <c r="K43" s="88"/>
      <c r="L43" s="88"/>
      <c r="M43" s="88"/>
      <c r="N43" s="88"/>
    </row>
    <row r="44" spans="1:14" s="87" customFormat="1" ht="41.25" customHeight="1">
      <c r="A44" s="89"/>
      <c r="B44" s="89"/>
      <c r="C44" s="90"/>
      <c r="D44" s="90"/>
      <c r="E44" s="90"/>
      <c r="F44" s="91"/>
      <c r="G44" s="90"/>
      <c r="H44" s="91"/>
      <c r="I44" s="88"/>
      <c r="J44" s="88"/>
      <c r="K44" s="88"/>
      <c r="L44" s="88"/>
      <c r="M44" s="88"/>
      <c r="N44" s="88"/>
    </row>
    <row r="45" spans="1:14" ht="15" customHeight="1">
      <c r="A45" s="82"/>
      <c r="B45" s="82"/>
      <c r="C45" s="82"/>
      <c r="D45" s="82"/>
      <c r="E45" s="82"/>
      <c r="F45" s="82"/>
      <c r="G45" s="82"/>
      <c r="H45" s="82"/>
    </row>
    <row r="46" spans="1:14" ht="15.75" customHeight="1">
      <c r="A46" s="463" t="s">
        <v>164</v>
      </c>
      <c r="B46" s="463"/>
      <c r="C46" s="463"/>
      <c r="D46" s="463"/>
      <c r="E46" s="463"/>
      <c r="F46" s="83"/>
      <c r="G46" s="83"/>
      <c r="H46" s="83"/>
    </row>
    <row r="47" spans="1:14" ht="15.75" customHeight="1">
      <c r="A47" s="456" t="s">
        <v>165</v>
      </c>
      <c r="B47" s="456"/>
      <c r="C47" s="456"/>
      <c r="D47" s="456"/>
      <c r="E47" s="456"/>
      <c r="F47" s="83"/>
      <c r="G47" s="83"/>
      <c r="H47" s="83"/>
    </row>
    <row r="48" spans="1:14" ht="15.75" customHeight="1">
      <c r="A48" s="456" t="s">
        <v>166</v>
      </c>
      <c r="B48" s="456"/>
      <c r="C48" s="456"/>
      <c r="D48" s="456"/>
      <c r="E48" s="456"/>
      <c r="F48" s="83"/>
      <c r="G48" s="83"/>
      <c r="H48" s="83"/>
    </row>
    <row r="49" spans="1:8" ht="15.75" customHeight="1">
      <c r="A49" s="456" t="s">
        <v>167</v>
      </c>
      <c r="B49" s="456"/>
      <c r="C49" s="456"/>
      <c r="D49" s="456"/>
      <c r="E49" s="456"/>
      <c r="F49" s="83"/>
      <c r="G49" s="83"/>
      <c r="H49" s="83"/>
    </row>
    <row r="50" spans="1:8" ht="15.75" customHeight="1">
      <c r="A50" s="456" t="s">
        <v>168</v>
      </c>
      <c r="B50" s="456"/>
      <c r="C50" s="456"/>
      <c r="D50" s="456"/>
      <c r="E50" s="456"/>
      <c r="F50" s="83"/>
      <c r="G50" s="83"/>
      <c r="H50" s="83"/>
    </row>
    <row r="51" spans="1:8" ht="15.75" customHeight="1">
      <c r="A51" s="456" t="s">
        <v>169</v>
      </c>
      <c r="B51" s="456"/>
      <c r="C51" s="456"/>
      <c r="D51" s="456"/>
      <c r="E51" s="456"/>
      <c r="F51" s="83"/>
      <c r="G51" s="83"/>
      <c r="H51" s="83"/>
    </row>
    <row r="52" spans="1:8" ht="15.75" customHeight="1">
      <c r="A52" s="456" t="s">
        <v>170</v>
      </c>
      <c r="B52" s="456"/>
      <c r="C52" s="456"/>
      <c r="D52" s="456"/>
      <c r="E52" s="456"/>
      <c r="F52" s="83"/>
      <c r="G52" s="83"/>
      <c r="H52" s="83"/>
    </row>
    <row r="53" spans="1:8" ht="15.75" customHeight="1">
      <c r="A53" s="456" t="s">
        <v>171</v>
      </c>
      <c r="B53" s="456"/>
      <c r="C53" s="456"/>
      <c r="D53" s="456"/>
      <c r="E53" s="456"/>
      <c r="F53" s="456"/>
      <c r="G53" s="456"/>
      <c r="H53" s="456"/>
    </row>
    <row r="54" spans="1:8" ht="15.75" customHeight="1">
      <c r="A54" s="456" t="s">
        <v>172</v>
      </c>
      <c r="B54" s="456"/>
      <c r="C54" s="456"/>
      <c r="D54" s="456"/>
      <c r="E54" s="456"/>
      <c r="F54" s="83"/>
      <c r="G54" s="83"/>
      <c r="H54" s="83"/>
    </row>
    <row r="55" spans="1:8" ht="6.75" customHeight="1">
      <c r="A55" s="465"/>
      <c r="B55" s="465"/>
      <c r="C55" s="465"/>
      <c r="D55" s="465"/>
      <c r="E55" s="465"/>
      <c r="F55" s="84"/>
      <c r="G55" s="84"/>
      <c r="H55" s="84"/>
    </row>
    <row r="56" spans="1:8" ht="4.5" hidden="1" customHeight="1">
      <c r="A56" s="85"/>
      <c r="B56" s="85"/>
      <c r="C56" s="85"/>
      <c r="D56" s="85"/>
      <c r="E56" s="85"/>
      <c r="F56" s="84"/>
      <c r="G56" s="84"/>
      <c r="H56" s="84"/>
    </row>
    <row r="57" spans="1:8" ht="15.75" hidden="1">
      <c r="A57" s="82"/>
      <c r="B57" s="82"/>
      <c r="C57" s="82"/>
      <c r="D57" s="82"/>
      <c r="E57" s="82"/>
      <c r="F57" s="84"/>
      <c r="G57" s="84"/>
      <c r="H57" s="84"/>
    </row>
    <row r="58" spans="1:8" ht="34.5" hidden="1" customHeight="1">
      <c r="A58" s="410"/>
      <c r="B58" s="411"/>
      <c r="C58" s="411"/>
      <c r="D58" s="411"/>
      <c r="E58" s="411"/>
      <c r="F58" s="411"/>
      <c r="G58" s="411"/>
      <c r="H58" s="411"/>
    </row>
    <row r="59" spans="1:8" hidden="1"/>
    <row r="60" spans="1:8" ht="9" customHeight="1"/>
    <row r="61" spans="1:8" ht="15.75" customHeight="1">
      <c r="A61" s="464" t="s">
        <v>433</v>
      </c>
      <c r="B61" s="464"/>
      <c r="C61" s="464"/>
      <c r="D61" s="464"/>
      <c r="E61" s="464"/>
      <c r="F61" s="464"/>
      <c r="G61" s="464"/>
      <c r="H61" s="464"/>
    </row>
    <row r="62" spans="1:8" ht="15.75">
      <c r="A62" s="464"/>
      <c r="B62" s="464"/>
      <c r="C62" s="464"/>
      <c r="D62" s="464"/>
      <c r="E62" s="464"/>
    </row>
    <row r="63" spans="1:8" ht="15.75">
      <c r="A63" s="464"/>
      <c r="B63" s="464"/>
      <c r="C63" s="464"/>
      <c r="D63" s="464"/>
      <c r="E63" s="464"/>
    </row>
    <row r="64" spans="1:8" ht="15.75" customHeight="1">
      <c r="A64" s="464" t="s">
        <v>173</v>
      </c>
      <c r="B64" s="464"/>
      <c r="C64" s="464"/>
      <c r="D64" s="464"/>
      <c r="E64" s="464"/>
      <c r="F64" s="464"/>
      <c r="G64" s="464"/>
      <c r="H64" s="464"/>
    </row>
    <row r="65" spans="1:8" ht="15.75" customHeight="1">
      <c r="A65" s="464" t="s">
        <v>174</v>
      </c>
      <c r="B65" s="464"/>
      <c r="C65" s="464"/>
      <c r="D65" s="464"/>
      <c r="E65" s="464"/>
      <c r="F65" s="464"/>
      <c r="G65" s="464"/>
      <c r="H65" s="464"/>
    </row>
    <row r="66" spans="1:8" ht="15.75" customHeight="1">
      <c r="A66" s="464" t="s">
        <v>175</v>
      </c>
      <c r="B66" s="464"/>
      <c r="C66" s="464"/>
      <c r="D66" s="464"/>
      <c r="E66" s="464"/>
      <c r="F66" s="464"/>
      <c r="G66" s="464"/>
      <c r="H66" s="464"/>
    </row>
  </sheetData>
  <mergeCells count="65">
    <mergeCell ref="A65:H65"/>
    <mergeCell ref="A66:H66"/>
    <mergeCell ref="A54:E54"/>
    <mergeCell ref="A55:E55"/>
    <mergeCell ref="A58:H58"/>
    <mergeCell ref="A61:H61"/>
    <mergeCell ref="A62:E62"/>
    <mergeCell ref="A63:E63"/>
    <mergeCell ref="A49:E49"/>
    <mergeCell ref="A50:E50"/>
    <mergeCell ref="A51:E51"/>
    <mergeCell ref="A52:E52"/>
    <mergeCell ref="A64:H64"/>
    <mergeCell ref="A53:H53"/>
    <mergeCell ref="A47:E47"/>
    <mergeCell ref="A34:H34"/>
    <mergeCell ref="A35:H35"/>
    <mergeCell ref="A36:H36"/>
    <mergeCell ref="A37:H37"/>
    <mergeCell ref="A38:H38"/>
    <mergeCell ref="A39:H39"/>
    <mergeCell ref="A41:B41"/>
    <mergeCell ref="C41:D41"/>
    <mergeCell ref="A42:B42"/>
    <mergeCell ref="C42:D42"/>
    <mergeCell ref="A46:E46"/>
    <mergeCell ref="A43:B43"/>
    <mergeCell ref="C43:D43"/>
    <mergeCell ref="A48:E48"/>
    <mergeCell ref="I23:J23"/>
    <mergeCell ref="A24:H24"/>
    <mergeCell ref="A25:G25"/>
    <mergeCell ref="A26:H26"/>
    <mergeCell ref="A27:G27"/>
    <mergeCell ref="G21:H21"/>
    <mergeCell ref="F20:F21"/>
    <mergeCell ref="D20:E21"/>
    <mergeCell ref="C20:C21"/>
    <mergeCell ref="A20:B21"/>
    <mergeCell ref="A33:H33"/>
    <mergeCell ref="A22:H22"/>
    <mergeCell ref="A23:H23"/>
    <mergeCell ref="A29:H29"/>
    <mergeCell ref="A30:H30"/>
    <mergeCell ref="A31:H31"/>
    <mergeCell ref="A32:H32"/>
    <mergeCell ref="A1:H1"/>
    <mergeCell ref="A2:H2"/>
    <mergeCell ref="A3:H3"/>
    <mergeCell ref="A11:H11"/>
    <mergeCell ref="A4:E4"/>
    <mergeCell ref="A13:H13"/>
    <mergeCell ref="G20:H20"/>
    <mergeCell ref="A14:H14"/>
    <mergeCell ref="A15:H15"/>
    <mergeCell ref="A16:E16"/>
    <mergeCell ref="F16:H16"/>
    <mergeCell ref="A17:B17"/>
    <mergeCell ref="C17:E17"/>
    <mergeCell ref="G17:H17"/>
    <mergeCell ref="A18:E18"/>
    <mergeCell ref="G18:H18"/>
    <mergeCell ref="A19:B19"/>
    <mergeCell ref="C19:E19"/>
    <mergeCell ref="G19:H19"/>
  </mergeCells>
  <hyperlinks>
    <hyperlink ref="G20" r:id="rId1" xr:uid="{00000000-0004-0000-0000-000000000000}"/>
    <hyperlink ref="A10" r:id="rId2" display="www.licitacoes-e.com.br" xr:uid="{00000000-0004-0000-0000-000001000000}"/>
    <hyperlink ref="G21" r:id="rId3" xr:uid="{00000000-0004-0000-0000-000002000000}"/>
  </hyperlinks>
  <pageMargins left="0.51181102362204722" right="0.51181102362204722" top="0.78740157480314965" bottom="0.78740157480314965" header="0.31496062992125984" footer="0.31496062992125984"/>
  <pageSetup paperSize="9" scale="57" orientation="portrait" r:id="rId4"/>
  <headerFooter>
    <oddHeader>&amp;L&amp;G</oddHeader>
    <oddFooter>&amp;C&amp;G</oddFooter>
  </headerFooter>
  <colBreaks count="1" manualBreakCount="1">
    <brk id="9" max="1048575" man="1"/>
  </colBreaks>
  <drawing r:id="rId5"/>
  <legacyDrawingHF r:id="rId6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B1:K142"/>
  <sheetViews>
    <sheetView view="pageBreakPreview" topLeftCell="A112" zoomScaleNormal="100" zoomScaleSheetLayoutView="100" workbookViewId="0">
      <selection activeCell="I131" sqref="I131"/>
    </sheetView>
  </sheetViews>
  <sheetFormatPr defaultColWidth="9.140625" defaultRowHeight="12.75"/>
  <cols>
    <col min="1" max="1" width="6" style="304" customWidth="1"/>
    <col min="2" max="2" width="9.5703125" style="304" customWidth="1"/>
    <col min="3" max="3" width="47.7109375" style="304" customWidth="1"/>
    <col min="4" max="4" width="8" style="304" customWidth="1"/>
    <col min="5" max="5" width="16.5703125" style="304" customWidth="1"/>
    <col min="6" max="6" width="29.42578125" style="304" customWidth="1"/>
    <col min="7" max="7" width="12" style="304" bestFit="1" customWidth="1"/>
    <col min="8" max="8" width="16" style="304" bestFit="1" customWidth="1"/>
    <col min="9" max="9" width="9.140625" style="304"/>
    <col min="10" max="10" width="6.5703125" style="304" customWidth="1"/>
    <col min="11" max="16384" width="9.140625" style="304"/>
  </cols>
  <sheetData>
    <row r="1" spans="2:10" s="291" customFormat="1" ht="16.5" customHeight="1" thickBot="1">
      <c r="B1" s="289"/>
      <c r="C1" s="289"/>
      <c r="D1" s="289"/>
      <c r="E1" s="289"/>
      <c r="F1" s="289"/>
      <c r="G1" s="289"/>
      <c r="H1" s="289"/>
      <c r="I1" s="289"/>
      <c r="J1" s="290"/>
    </row>
    <row r="2" spans="2:10" s="291" customFormat="1" ht="22.5" customHeight="1" thickBot="1">
      <c r="B2" s="292" t="s">
        <v>214</v>
      </c>
      <c r="C2" s="293"/>
      <c r="D2" s="293"/>
      <c r="E2" s="293"/>
      <c r="F2" s="293"/>
      <c r="G2" s="294"/>
      <c r="H2" s="294"/>
      <c r="I2" s="294"/>
      <c r="J2" s="294"/>
    </row>
    <row r="3" spans="2:10" s="291" customFormat="1" ht="15">
      <c r="B3" s="289"/>
      <c r="C3" s="289"/>
      <c r="D3" s="289"/>
      <c r="E3" s="289"/>
      <c r="F3" s="289"/>
      <c r="G3" s="289"/>
      <c r="H3" s="289"/>
      <c r="I3" s="289"/>
      <c r="J3" s="290"/>
    </row>
    <row r="4" spans="2:10" s="291" customFormat="1" ht="21.75" customHeight="1">
      <c r="B4" s="296"/>
      <c r="C4" s="297"/>
      <c r="D4" s="297"/>
      <c r="E4" s="297"/>
      <c r="F4" s="297"/>
      <c r="G4" s="297"/>
      <c r="H4" s="297"/>
      <c r="I4" s="297"/>
      <c r="J4" s="297"/>
    </row>
    <row r="5" spans="2:10" s="291" customFormat="1" ht="33.75" customHeight="1">
      <c r="B5" s="596" t="s">
        <v>215</v>
      </c>
      <c r="C5" s="596"/>
      <c r="D5" s="596"/>
      <c r="E5" s="596"/>
      <c r="F5" s="596"/>
      <c r="G5" s="295"/>
      <c r="H5" s="295"/>
      <c r="I5" s="295"/>
      <c r="J5" s="295"/>
    </row>
    <row r="6" spans="2:10" s="291" customFormat="1" ht="15" customHeight="1">
      <c r="B6" s="597" t="s">
        <v>216</v>
      </c>
      <c r="C6" s="597"/>
      <c r="D6" s="597"/>
      <c r="E6" s="598" t="s">
        <v>217</v>
      </c>
      <c r="F6" s="599"/>
      <c r="G6" s="298"/>
      <c r="H6" s="298"/>
      <c r="I6" s="298"/>
      <c r="J6" s="298"/>
    </row>
    <row r="7" spans="2:10" s="291" customFormat="1" ht="15" customHeight="1">
      <c r="B7" s="600" t="s">
        <v>218</v>
      </c>
      <c r="C7" s="600"/>
      <c r="D7" s="600"/>
      <c r="E7" s="598" t="s">
        <v>223</v>
      </c>
      <c r="F7" s="599"/>
      <c r="G7" s="298"/>
      <c r="H7" s="298"/>
      <c r="I7" s="298"/>
      <c r="J7" s="298"/>
    </row>
    <row r="8" spans="2:10" s="291" customFormat="1" ht="15" customHeight="1">
      <c r="B8" s="585" t="s">
        <v>224</v>
      </c>
      <c r="C8" s="586"/>
      <c r="D8" s="586"/>
      <c r="E8" s="299"/>
      <c r="F8" s="299"/>
      <c r="G8" s="300"/>
      <c r="H8" s="300"/>
      <c r="I8" s="300"/>
      <c r="J8" s="300"/>
    </row>
    <row r="9" spans="2:10" s="291" customFormat="1" ht="15.75" customHeight="1">
      <c r="B9" s="301"/>
      <c r="C9" s="301"/>
      <c r="D9" s="301"/>
      <c r="E9" s="300"/>
      <c r="F9" s="300"/>
      <c r="G9" s="300"/>
      <c r="H9" s="300"/>
      <c r="I9" s="300"/>
      <c r="J9" s="300"/>
    </row>
    <row r="10" spans="2:10" s="291" customFormat="1" ht="33.75" customHeight="1">
      <c r="B10" s="587" t="s">
        <v>219</v>
      </c>
      <c r="C10" s="588"/>
      <c r="D10" s="588"/>
      <c r="E10" s="588"/>
      <c r="F10" s="588"/>
      <c r="G10" s="294"/>
      <c r="H10" s="294"/>
      <c r="I10" s="294"/>
      <c r="J10" s="294"/>
    </row>
    <row r="11" spans="2:10" ht="12.75" customHeight="1" thickBot="1">
      <c r="B11" s="302"/>
      <c r="C11" s="303"/>
      <c r="D11" s="303"/>
      <c r="E11" s="303"/>
      <c r="F11" s="303"/>
      <c r="G11" s="294"/>
      <c r="H11" s="294"/>
      <c r="I11" s="294"/>
      <c r="J11" s="294"/>
    </row>
    <row r="12" spans="2:10" ht="13.5" thickBot="1">
      <c r="B12" s="589" t="s">
        <v>11</v>
      </c>
      <c r="C12" s="590"/>
      <c r="D12" s="590"/>
      <c r="E12" s="590"/>
      <c r="F12" s="590"/>
    </row>
    <row r="13" spans="2:10">
      <c r="B13" s="305" t="s">
        <v>25</v>
      </c>
      <c r="C13" s="591" t="s">
        <v>26</v>
      </c>
      <c r="D13" s="591"/>
      <c r="E13" s="591"/>
      <c r="F13" s="306">
        <f>'2-Assist. Adm.(Horário Noturno)'!F13</f>
        <v>45891</v>
      </c>
    </row>
    <row r="14" spans="2:10">
      <c r="B14" s="307" t="s">
        <v>27</v>
      </c>
      <c r="C14" s="592" t="s">
        <v>28</v>
      </c>
      <c r="D14" s="592"/>
      <c r="E14" s="592"/>
      <c r="F14" s="308" t="s">
        <v>29</v>
      </c>
    </row>
    <row r="15" spans="2:10" ht="24.75" customHeight="1">
      <c r="B15" s="307" t="s">
        <v>30</v>
      </c>
      <c r="C15" s="593" t="s">
        <v>31</v>
      </c>
      <c r="D15" s="594"/>
      <c r="E15" s="595"/>
      <c r="F15" s="309" t="s">
        <v>225</v>
      </c>
    </row>
    <row r="16" spans="2:10" ht="16.5" customHeight="1">
      <c r="B16" s="310" t="s">
        <v>4</v>
      </c>
      <c r="C16" s="607" t="s">
        <v>226</v>
      </c>
      <c r="D16" s="608"/>
      <c r="E16" s="609"/>
      <c r="F16" s="311" t="s">
        <v>227</v>
      </c>
      <c r="H16" s="312" t="s">
        <v>228</v>
      </c>
    </row>
    <row r="17" spans="2:6" ht="13.5" thickBot="1">
      <c r="B17" s="313" t="s">
        <v>5</v>
      </c>
      <c r="C17" s="610" t="s">
        <v>32</v>
      </c>
      <c r="D17" s="610"/>
      <c r="E17" s="610"/>
      <c r="F17" s="314">
        <v>24</v>
      </c>
    </row>
    <row r="18" spans="2:6" ht="13.5" thickBot="1">
      <c r="B18" s="611" t="s">
        <v>33</v>
      </c>
      <c r="C18" s="612"/>
      <c r="D18" s="612"/>
      <c r="E18" s="612"/>
      <c r="F18" s="613"/>
    </row>
    <row r="19" spans="2:6" ht="35.25" customHeight="1">
      <c r="B19" s="305" t="s">
        <v>25</v>
      </c>
      <c r="C19" s="614" t="s">
        <v>34</v>
      </c>
      <c r="D19" s="615"/>
      <c r="E19" s="616"/>
      <c r="F19" s="315" t="str">
        <f>'Quadro Resumido'!C12</f>
        <v>Encarregado-Geral</v>
      </c>
    </row>
    <row r="20" spans="2:6">
      <c r="B20" s="305" t="s">
        <v>27</v>
      </c>
      <c r="C20" s="316" t="s">
        <v>103</v>
      </c>
      <c r="D20" s="317"/>
      <c r="E20" s="318"/>
      <c r="F20" s="319" t="s">
        <v>121</v>
      </c>
    </row>
    <row r="21" spans="2:6">
      <c r="B21" s="307" t="s">
        <v>30</v>
      </c>
      <c r="C21" s="617" t="s">
        <v>12</v>
      </c>
      <c r="D21" s="618"/>
      <c r="E21" s="618"/>
      <c r="F21" s="320">
        <v>4220.33</v>
      </c>
    </row>
    <row r="22" spans="2:6">
      <c r="B22" s="307" t="s">
        <v>4</v>
      </c>
      <c r="C22" s="619" t="s">
        <v>35</v>
      </c>
      <c r="D22" s="620"/>
      <c r="E22" s="621"/>
      <c r="F22" s="321" t="s">
        <v>229</v>
      </c>
    </row>
    <row r="23" spans="2:6" ht="13.5" thickBot="1">
      <c r="B23" s="313" t="s">
        <v>5</v>
      </c>
      <c r="C23" s="601" t="s">
        <v>36</v>
      </c>
      <c r="D23" s="602"/>
      <c r="E23" s="603"/>
      <c r="F23" s="322">
        <v>46023</v>
      </c>
    </row>
    <row r="24" spans="2:6" ht="13.5" thickBot="1">
      <c r="B24" s="323"/>
      <c r="C24" s="324"/>
      <c r="D24" s="324"/>
      <c r="E24" s="324"/>
      <c r="F24" s="325"/>
    </row>
    <row r="25" spans="2:6">
      <c r="B25" s="570" t="s">
        <v>23</v>
      </c>
      <c r="C25" s="571"/>
      <c r="D25" s="571"/>
      <c r="E25" s="571"/>
      <c r="F25" s="572"/>
    </row>
    <row r="26" spans="2:6">
      <c r="B26" s="326">
        <v>1</v>
      </c>
      <c r="C26" s="604" t="s">
        <v>37</v>
      </c>
      <c r="D26" s="604"/>
      <c r="E26" s="604"/>
      <c r="F26" s="327" t="s">
        <v>38</v>
      </c>
    </row>
    <row r="27" spans="2:6" ht="15">
      <c r="B27" s="328" t="s">
        <v>25</v>
      </c>
      <c r="C27" s="605" t="s">
        <v>39</v>
      </c>
      <c r="D27" s="605"/>
      <c r="E27" s="605"/>
      <c r="F27" s="329">
        <f>F21</f>
        <v>4220.33</v>
      </c>
    </row>
    <row r="28" spans="2:6">
      <c r="B28" s="307" t="s">
        <v>27</v>
      </c>
      <c r="C28" s="592" t="s">
        <v>13</v>
      </c>
      <c r="D28" s="592"/>
      <c r="E28" s="330">
        <v>0.3</v>
      </c>
      <c r="F28" s="331">
        <v>0</v>
      </c>
    </row>
    <row r="29" spans="2:6">
      <c r="B29" s="307" t="s">
        <v>30</v>
      </c>
      <c r="C29" s="332" t="s">
        <v>230</v>
      </c>
      <c r="D29" s="332"/>
      <c r="E29" s="332" t="s">
        <v>232</v>
      </c>
      <c r="F29" s="331">
        <v>0</v>
      </c>
    </row>
    <row r="30" spans="2:6" ht="15">
      <c r="B30" s="307" t="s">
        <v>40</v>
      </c>
      <c r="C30" s="333" t="s">
        <v>231</v>
      </c>
      <c r="D30" s="334"/>
      <c r="E30" s="335">
        <v>0</v>
      </c>
      <c r="F30" s="336">
        <f>(F27/220)*2*22*E30</f>
        <v>0</v>
      </c>
    </row>
    <row r="31" spans="2:6">
      <c r="B31" s="307" t="s">
        <v>41</v>
      </c>
      <c r="C31" s="606" t="s">
        <v>42</v>
      </c>
      <c r="D31" s="606"/>
      <c r="E31" s="606"/>
      <c r="F31" s="331">
        <f t="shared" ref="F31" si="0">F27/220*0.2*0*15</f>
        <v>0</v>
      </c>
    </row>
    <row r="32" spans="2:6">
      <c r="B32" s="307" t="s">
        <v>43</v>
      </c>
      <c r="C32" s="606" t="s">
        <v>44</v>
      </c>
      <c r="D32" s="606"/>
      <c r="E32" s="606"/>
      <c r="F32" s="331">
        <v>0</v>
      </c>
    </row>
    <row r="33" spans="2:8">
      <c r="B33" s="307" t="s">
        <v>45</v>
      </c>
      <c r="C33" s="606" t="s">
        <v>46</v>
      </c>
      <c r="D33" s="606"/>
      <c r="E33" s="606"/>
      <c r="F33" s="331">
        <v>0</v>
      </c>
    </row>
    <row r="34" spans="2:8" ht="13.5" thickBot="1">
      <c r="B34" s="626" t="s">
        <v>233</v>
      </c>
      <c r="C34" s="627"/>
      <c r="D34" s="627"/>
      <c r="E34" s="627"/>
      <c r="F34" s="337">
        <f>ROUND(SUM(F27:F33),2)</f>
        <v>4220.33</v>
      </c>
    </row>
    <row r="35" spans="2:8">
      <c r="B35" s="338"/>
      <c r="C35" s="339"/>
      <c r="D35" s="339"/>
      <c r="E35" s="340"/>
      <c r="F35" s="341"/>
    </row>
    <row r="36" spans="2:8" ht="13.5" thickBot="1">
      <c r="B36" s="338"/>
      <c r="C36" s="339"/>
      <c r="D36" s="339"/>
      <c r="E36" s="340"/>
      <c r="F36" s="341"/>
    </row>
    <row r="37" spans="2:8">
      <c r="B37" s="570" t="s">
        <v>47</v>
      </c>
      <c r="C37" s="571"/>
      <c r="D37" s="571"/>
      <c r="E37" s="571"/>
      <c r="F37" s="572"/>
    </row>
    <row r="38" spans="2:8">
      <c r="B38" s="628" t="s">
        <v>48</v>
      </c>
      <c r="C38" s="629"/>
      <c r="D38" s="629"/>
      <c r="E38" s="629"/>
      <c r="F38" s="630"/>
    </row>
    <row r="39" spans="2:8">
      <c r="B39" s="326" t="s">
        <v>49</v>
      </c>
      <c r="C39" s="631" t="s">
        <v>50</v>
      </c>
      <c r="D39" s="631"/>
      <c r="E39" s="342" t="s">
        <v>51</v>
      </c>
      <c r="F39" s="343" t="s">
        <v>38</v>
      </c>
    </row>
    <row r="40" spans="2:8">
      <c r="B40" s="328" t="s">
        <v>25</v>
      </c>
      <c r="C40" s="622" t="s">
        <v>52</v>
      </c>
      <c r="D40" s="622"/>
      <c r="E40" s="344">
        <v>8.3299999999999999E-2</v>
      </c>
      <c r="F40" s="345">
        <f>ROUND(F$34*E40,2)</f>
        <v>351.55</v>
      </c>
      <c r="H40" s="346">
        <f>F34*E40</f>
        <v>351.55</v>
      </c>
    </row>
    <row r="41" spans="2:8">
      <c r="B41" s="328" t="s">
        <v>27</v>
      </c>
      <c r="C41" s="622" t="s">
        <v>177</v>
      </c>
      <c r="D41" s="622"/>
      <c r="E41" s="347">
        <v>9.0749999999999997E-2</v>
      </c>
      <c r="F41" s="345">
        <f>ROUND(F$34*E41,2)</f>
        <v>382.99</v>
      </c>
    </row>
    <row r="42" spans="2:8">
      <c r="B42" s="328" t="s">
        <v>3</v>
      </c>
      <c r="C42" s="623" t="s">
        <v>178</v>
      </c>
      <c r="D42" s="624"/>
      <c r="E42" s="399">
        <v>3.0249999999999999E-2</v>
      </c>
      <c r="F42" s="345">
        <f>ROUND(F$34*E42,2)</f>
        <v>127.66</v>
      </c>
      <c r="G42" s="348">
        <f>E42+E41</f>
        <v>0.121</v>
      </c>
    </row>
    <row r="43" spans="2:8">
      <c r="B43" s="625" t="s">
        <v>114</v>
      </c>
      <c r="C43" s="604"/>
      <c r="D43" s="604"/>
      <c r="E43" s="349">
        <f>E40+E41+E42</f>
        <v>0.20430000000000001</v>
      </c>
      <c r="F43" s="343">
        <f>SUM(F40:F42)</f>
        <v>862.2</v>
      </c>
    </row>
    <row r="44" spans="2:8">
      <c r="B44" s="307" t="s">
        <v>40</v>
      </c>
      <c r="C44" s="547" t="s">
        <v>115</v>
      </c>
      <c r="D44" s="548"/>
      <c r="E44" s="287">
        <f>E43*E58</f>
        <v>7.3499999999999996E-2</v>
      </c>
      <c r="F44" s="331">
        <f>ROUND(F$34*E44,2)</f>
        <v>310.19</v>
      </c>
      <c r="G44" s="350"/>
    </row>
    <row r="45" spans="2:8">
      <c r="B45" s="351"/>
      <c r="C45" s="352"/>
      <c r="D45" s="353"/>
      <c r="E45" s="354">
        <f>E44+E43</f>
        <v>0.27779999999999999</v>
      </c>
      <c r="F45" s="355"/>
      <c r="G45" s="350"/>
    </row>
    <row r="46" spans="2:8" ht="13.5" thickBot="1">
      <c r="B46" s="626" t="s">
        <v>234</v>
      </c>
      <c r="C46" s="627"/>
      <c r="D46" s="627"/>
      <c r="E46" s="627"/>
      <c r="F46" s="337">
        <f>SUM(F43:F44)</f>
        <v>1172.3900000000001</v>
      </c>
    </row>
    <row r="47" spans="2:8" ht="25.5" customHeight="1" thickBot="1">
      <c r="B47" s="632"/>
      <c r="C47" s="632"/>
      <c r="D47" s="632"/>
      <c r="E47" s="632"/>
      <c r="F47" s="632"/>
    </row>
    <row r="48" spans="2:8">
      <c r="B48" s="633" t="s">
        <v>53</v>
      </c>
      <c r="C48" s="634"/>
      <c r="D48" s="634"/>
      <c r="E48" s="634"/>
      <c r="F48" s="635"/>
    </row>
    <row r="49" spans="2:9">
      <c r="B49" s="326" t="s">
        <v>54</v>
      </c>
      <c r="C49" s="584" t="s">
        <v>55</v>
      </c>
      <c r="D49" s="584"/>
      <c r="E49" s="342" t="s">
        <v>51</v>
      </c>
      <c r="F49" s="327" t="s">
        <v>38</v>
      </c>
    </row>
    <row r="50" spans="2:9">
      <c r="B50" s="307" t="s">
        <v>25</v>
      </c>
      <c r="C50" s="592" t="s">
        <v>56</v>
      </c>
      <c r="D50" s="592"/>
      <c r="E50" s="287">
        <v>0.2</v>
      </c>
      <c r="F50" s="331">
        <f>ROUND(F$34*E50,2)</f>
        <v>844.07</v>
      </c>
    </row>
    <row r="51" spans="2:9">
      <c r="B51" s="307" t="s">
        <v>27</v>
      </c>
      <c r="C51" s="592" t="s">
        <v>57</v>
      </c>
      <c r="D51" s="592"/>
      <c r="E51" s="287">
        <v>2.5000000000000001E-2</v>
      </c>
      <c r="F51" s="331">
        <f t="shared" ref="F51:F57" si="1">ROUND(F$34*E51,2)</f>
        <v>105.51</v>
      </c>
    </row>
    <row r="52" spans="2:9">
      <c r="B52" s="307" t="s">
        <v>30</v>
      </c>
      <c r="C52" s="592" t="s">
        <v>58</v>
      </c>
      <c r="D52" s="592"/>
      <c r="E52" s="287">
        <v>2.1999999999999999E-2</v>
      </c>
      <c r="F52" s="331">
        <f t="shared" si="1"/>
        <v>92.85</v>
      </c>
    </row>
    <row r="53" spans="2:9">
      <c r="B53" s="307" t="s">
        <v>40</v>
      </c>
      <c r="C53" s="592" t="s">
        <v>59</v>
      </c>
      <c r="D53" s="592"/>
      <c r="E53" s="287">
        <v>1.4999999999999999E-2</v>
      </c>
      <c r="F53" s="331">
        <f t="shared" si="1"/>
        <v>63.3</v>
      </c>
    </row>
    <row r="54" spans="2:9">
      <c r="B54" s="307" t="s">
        <v>41</v>
      </c>
      <c r="C54" s="592" t="s">
        <v>60</v>
      </c>
      <c r="D54" s="592"/>
      <c r="E54" s="287">
        <v>0.01</v>
      </c>
      <c r="F54" s="331">
        <f t="shared" si="1"/>
        <v>42.2</v>
      </c>
    </row>
    <row r="55" spans="2:9">
      <c r="B55" s="307" t="s">
        <v>61</v>
      </c>
      <c r="C55" s="592" t="s">
        <v>62</v>
      </c>
      <c r="D55" s="592"/>
      <c r="E55" s="287">
        <v>6.0000000000000001E-3</v>
      </c>
      <c r="F55" s="331">
        <f t="shared" si="1"/>
        <v>25.32</v>
      </c>
    </row>
    <row r="56" spans="2:9">
      <c r="B56" s="307" t="s">
        <v>43</v>
      </c>
      <c r="C56" s="592" t="s">
        <v>8</v>
      </c>
      <c r="D56" s="592"/>
      <c r="E56" s="287">
        <v>2E-3</v>
      </c>
      <c r="F56" s="331">
        <f t="shared" si="1"/>
        <v>8.44</v>
      </c>
    </row>
    <row r="57" spans="2:9">
      <c r="B57" s="307" t="s">
        <v>45</v>
      </c>
      <c r="C57" s="592" t="s">
        <v>9</v>
      </c>
      <c r="D57" s="592"/>
      <c r="E57" s="287">
        <v>0.08</v>
      </c>
      <c r="F57" s="331">
        <f t="shared" si="1"/>
        <v>337.63</v>
      </c>
    </row>
    <row r="58" spans="2:9" ht="13.5" thickBot="1">
      <c r="B58" s="626" t="s">
        <v>235</v>
      </c>
      <c r="C58" s="627"/>
      <c r="D58" s="627"/>
      <c r="E58" s="356">
        <f t="shared" ref="E58:F58" si="2">SUM(E50:E57)</f>
        <v>0.36</v>
      </c>
      <c r="F58" s="337">
        <f t="shared" si="2"/>
        <v>1519.32</v>
      </c>
    </row>
    <row r="59" spans="2:9" ht="16.5" customHeight="1" thickBot="1">
      <c r="B59" s="357"/>
      <c r="C59" s="358"/>
      <c r="D59" s="358"/>
      <c r="E59" s="359"/>
      <c r="F59" s="360"/>
      <c r="G59" s="338"/>
    </row>
    <row r="60" spans="2:9">
      <c r="B60" s="570" t="s">
        <v>63</v>
      </c>
      <c r="C60" s="571"/>
      <c r="D60" s="571"/>
      <c r="E60" s="571"/>
      <c r="F60" s="572"/>
    </row>
    <row r="61" spans="2:9">
      <c r="B61" s="326" t="s">
        <v>64</v>
      </c>
      <c r="C61" s="279" t="s">
        <v>14</v>
      </c>
      <c r="D61" s="279" t="s">
        <v>119</v>
      </c>
      <c r="E61" s="279" t="s">
        <v>120</v>
      </c>
      <c r="F61" s="327" t="s">
        <v>38</v>
      </c>
      <c r="G61" s="304">
        <v>5.5</v>
      </c>
    </row>
    <row r="62" spans="2:9">
      <c r="B62" s="307" t="s">
        <v>25</v>
      </c>
      <c r="C62" s="332" t="s">
        <v>65</v>
      </c>
      <c r="D62" s="332">
        <f>'1-Assistente Administrativo'!D62</f>
        <v>21</v>
      </c>
      <c r="E62" s="361">
        <f>'1-Assistente Administrativo'!E62</f>
        <v>5.5</v>
      </c>
      <c r="F62" s="362">
        <v>0</v>
      </c>
      <c r="G62" s="304">
        <v>5.5</v>
      </c>
      <c r="H62" s="304">
        <v>22</v>
      </c>
    </row>
    <row r="63" spans="2:9">
      <c r="B63" s="307" t="s">
        <v>27</v>
      </c>
      <c r="C63" s="332" t="s">
        <v>123</v>
      </c>
      <c r="D63" s="332">
        <f>D62</f>
        <v>21</v>
      </c>
      <c r="E63" s="361">
        <f>'1-Assistente Administrativo'!E63</f>
        <v>44.3</v>
      </c>
      <c r="F63" s="331">
        <f>D63*E63</f>
        <v>930.3</v>
      </c>
      <c r="G63" s="304">
        <f>G62*2*D62</f>
        <v>231</v>
      </c>
      <c r="H63" s="346">
        <f>F27*6%</f>
        <v>253.22</v>
      </c>
      <c r="I63" s="346">
        <f>G63-H63</f>
        <v>-22.22</v>
      </c>
    </row>
    <row r="64" spans="2:9">
      <c r="B64" s="307" t="s">
        <v>3</v>
      </c>
      <c r="C64" s="636" t="s">
        <v>66</v>
      </c>
      <c r="D64" s="637"/>
      <c r="E64" s="638"/>
      <c r="F64" s="331">
        <v>0</v>
      </c>
    </row>
    <row r="65" spans="2:6">
      <c r="B65" s="307" t="s">
        <v>40</v>
      </c>
      <c r="C65" s="636" t="s">
        <v>67</v>
      </c>
      <c r="D65" s="637"/>
      <c r="E65" s="638"/>
      <c r="F65" s="331">
        <v>0</v>
      </c>
    </row>
    <row r="66" spans="2:6">
      <c r="B66" s="307" t="s">
        <v>5</v>
      </c>
      <c r="C66" s="606" t="s">
        <v>68</v>
      </c>
      <c r="D66" s="606"/>
      <c r="E66" s="606"/>
      <c r="F66" s="331">
        <v>3.61</v>
      </c>
    </row>
    <row r="67" spans="2:6">
      <c r="B67" s="307" t="s">
        <v>61</v>
      </c>
      <c r="C67" s="606" t="s">
        <v>69</v>
      </c>
      <c r="D67" s="606"/>
      <c r="E67" s="606"/>
      <c r="F67" s="331">
        <v>0</v>
      </c>
    </row>
    <row r="68" spans="2:6">
      <c r="B68" s="307" t="s">
        <v>7</v>
      </c>
      <c r="C68" s="636" t="s">
        <v>70</v>
      </c>
      <c r="D68" s="637"/>
      <c r="E68" s="638"/>
      <c r="F68" s="331">
        <v>0</v>
      </c>
    </row>
    <row r="69" spans="2:6">
      <c r="B69" s="307" t="s">
        <v>61</v>
      </c>
      <c r="C69" s="636" t="s">
        <v>71</v>
      </c>
      <c r="D69" s="637"/>
      <c r="E69" s="638"/>
      <c r="F69" s="331">
        <v>0</v>
      </c>
    </row>
    <row r="70" spans="2:6" ht="13.5" thickBot="1">
      <c r="B70" s="626" t="s">
        <v>236</v>
      </c>
      <c r="C70" s="627" t="s">
        <v>72</v>
      </c>
      <c r="D70" s="627"/>
      <c r="E70" s="627"/>
      <c r="F70" s="337">
        <f>SUM(F62:F69)</f>
        <v>933.91</v>
      </c>
    </row>
    <row r="71" spans="2:6" ht="18.75" customHeight="1" thickBot="1">
      <c r="B71" s="357"/>
      <c r="C71" s="363"/>
      <c r="D71" s="363"/>
      <c r="E71" s="363"/>
      <c r="F71" s="364"/>
    </row>
    <row r="72" spans="2:6">
      <c r="B72" s="570" t="s">
        <v>73</v>
      </c>
      <c r="C72" s="571"/>
      <c r="D72" s="571"/>
      <c r="E72" s="571"/>
      <c r="F72" s="572"/>
    </row>
    <row r="73" spans="2:6">
      <c r="B73" s="278">
        <v>2</v>
      </c>
      <c r="C73" s="584" t="s">
        <v>74</v>
      </c>
      <c r="D73" s="584"/>
      <c r="E73" s="584"/>
      <c r="F73" s="280" t="s">
        <v>75</v>
      </c>
    </row>
    <row r="74" spans="2:6">
      <c r="B74" s="281" t="s">
        <v>49</v>
      </c>
      <c r="C74" s="639" t="s">
        <v>50</v>
      </c>
      <c r="D74" s="639"/>
      <c r="E74" s="639"/>
      <c r="F74" s="282">
        <f>F46</f>
        <v>1172.3900000000001</v>
      </c>
    </row>
    <row r="75" spans="2:6">
      <c r="B75" s="281" t="s">
        <v>54</v>
      </c>
      <c r="C75" s="639" t="s">
        <v>55</v>
      </c>
      <c r="D75" s="639"/>
      <c r="E75" s="639"/>
      <c r="F75" s="282">
        <f>F58</f>
        <v>1519.32</v>
      </c>
    </row>
    <row r="76" spans="2:6">
      <c r="B76" s="281" t="s">
        <v>64</v>
      </c>
      <c r="C76" s="639" t="s">
        <v>14</v>
      </c>
      <c r="D76" s="639"/>
      <c r="E76" s="639"/>
      <c r="F76" s="282">
        <f>F70</f>
        <v>933.91</v>
      </c>
    </row>
    <row r="77" spans="2:6" ht="13.5" thickBot="1">
      <c r="B77" s="646" t="s">
        <v>237</v>
      </c>
      <c r="C77" s="647"/>
      <c r="D77" s="647"/>
      <c r="E77" s="647"/>
      <c r="F77" s="365">
        <f>SUM(F74:F76)</f>
        <v>3625.62</v>
      </c>
    </row>
    <row r="78" spans="2:6" ht="13.5" thickBot="1">
      <c r="B78" s="366"/>
      <c r="C78" s="366"/>
      <c r="D78" s="366"/>
      <c r="E78" s="366"/>
      <c r="F78" s="367"/>
    </row>
    <row r="79" spans="2:6">
      <c r="B79" s="570" t="s">
        <v>76</v>
      </c>
      <c r="C79" s="571"/>
      <c r="D79" s="571"/>
      <c r="E79" s="571"/>
      <c r="F79" s="572"/>
    </row>
    <row r="80" spans="2:6">
      <c r="B80" s="278">
        <v>3</v>
      </c>
      <c r="C80" s="648" t="s">
        <v>19</v>
      </c>
      <c r="D80" s="649"/>
      <c r="E80" s="342" t="s">
        <v>0</v>
      </c>
      <c r="F80" s="280" t="s">
        <v>75</v>
      </c>
    </row>
    <row r="81" spans="2:8">
      <c r="B81" s="281" t="s">
        <v>1</v>
      </c>
      <c r="C81" s="547" t="s">
        <v>10</v>
      </c>
      <c r="D81" s="548"/>
      <c r="E81" s="286">
        <f>'1-Assistente Administrativo'!E81</f>
        <v>8.0000000000000004E-4</v>
      </c>
      <c r="F81" s="282">
        <f>E81*$F$34</f>
        <v>3.38</v>
      </c>
    </row>
    <row r="82" spans="2:8">
      <c r="B82" s="281" t="s">
        <v>2</v>
      </c>
      <c r="C82" s="547" t="s">
        <v>77</v>
      </c>
      <c r="D82" s="548"/>
      <c r="E82" s="286">
        <f>'1-Assistente Administrativo'!E82</f>
        <v>1E-4</v>
      </c>
      <c r="F82" s="282">
        <f>E82*$F$34</f>
        <v>0.42</v>
      </c>
      <c r="H82" s="346">
        <f>E82*F34</f>
        <v>0.42</v>
      </c>
    </row>
    <row r="83" spans="2:8">
      <c r="B83" s="281" t="s">
        <v>4</v>
      </c>
      <c r="C83" s="547" t="s">
        <v>20</v>
      </c>
      <c r="D83" s="548"/>
      <c r="E83" s="286">
        <f>'1-Assistente Administrativo'!E83</f>
        <v>4.0000000000000002E-4</v>
      </c>
      <c r="F83" s="282">
        <f t="shared" ref="F83:F85" si="3">E83*$F$34</f>
        <v>1.69</v>
      </c>
    </row>
    <row r="84" spans="2:8">
      <c r="B84" s="281" t="s">
        <v>5</v>
      </c>
      <c r="C84" s="547" t="s">
        <v>106</v>
      </c>
      <c r="D84" s="548"/>
      <c r="E84" s="286">
        <f>'1-Assistente Administrativo'!E84</f>
        <v>1E-4</v>
      </c>
      <c r="F84" s="282">
        <f t="shared" si="3"/>
        <v>0.42</v>
      </c>
    </row>
    <row r="85" spans="2:8" ht="30.75" customHeight="1">
      <c r="B85" s="368" t="s">
        <v>6</v>
      </c>
      <c r="C85" s="640" t="s">
        <v>78</v>
      </c>
      <c r="D85" s="641"/>
      <c r="E85" s="369">
        <v>0.04</v>
      </c>
      <c r="F85" s="370">
        <f t="shared" si="3"/>
        <v>168.81</v>
      </c>
      <c r="G85" s="371"/>
    </row>
    <row r="86" spans="2:8" ht="13.5" thickBot="1">
      <c r="B86" s="642" t="s">
        <v>238</v>
      </c>
      <c r="C86" s="643"/>
      <c r="D86" s="644"/>
      <c r="E86" s="372">
        <f>SUM(E81:E85)</f>
        <v>4.1399999999999999E-2</v>
      </c>
      <c r="F86" s="365">
        <f>SUM(F81:F85)</f>
        <v>174.72</v>
      </c>
    </row>
    <row r="87" spans="2:8" ht="14.25" customHeight="1">
      <c r="B87" s="645"/>
      <c r="C87" s="645"/>
      <c r="D87" s="645"/>
      <c r="E87" s="645"/>
      <c r="F87" s="645"/>
    </row>
    <row r="88" spans="2:8" ht="13.5" thickBot="1">
      <c r="B88" s="373"/>
      <c r="C88" s="373"/>
      <c r="D88" s="373"/>
      <c r="E88" s="373"/>
      <c r="F88" s="373"/>
    </row>
    <row r="89" spans="2:8">
      <c r="B89" s="570" t="s">
        <v>79</v>
      </c>
      <c r="C89" s="571"/>
      <c r="D89" s="571"/>
      <c r="E89" s="571"/>
      <c r="F89" s="572"/>
    </row>
    <row r="90" spans="2:8">
      <c r="B90" s="651" t="s">
        <v>80</v>
      </c>
      <c r="C90" s="584"/>
      <c r="D90" s="584"/>
      <c r="E90" s="584"/>
      <c r="F90" s="652"/>
    </row>
    <row r="91" spans="2:8">
      <c r="B91" s="278" t="s">
        <v>17</v>
      </c>
      <c r="C91" s="648" t="s">
        <v>81</v>
      </c>
      <c r="D91" s="649"/>
      <c r="E91" s="279" t="s">
        <v>0</v>
      </c>
      <c r="F91" s="280" t="s">
        <v>75</v>
      </c>
    </row>
    <row r="92" spans="2:8" ht="15">
      <c r="B92" s="281" t="s">
        <v>1</v>
      </c>
      <c r="C92" s="547" t="s">
        <v>107</v>
      </c>
      <c r="D92" s="548"/>
      <c r="E92" s="374">
        <f>'7-Recepcionista'!E92</f>
        <v>9.2999999999999992E-3</v>
      </c>
      <c r="F92" s="375">
        <f>E92*$F$34</f>
        <v>39.25</v>
      </c>
      <c r="G92" s="348">
        <f>E92+G42</f>
        <v>0.1303</v>
      </c>
    </row>
    <row r="93" spans="2:8" ht="15">
      <c r="B93" s="281" t="s">
        <v>2</v>
      </c>
      <c r="C93" s="547" t="s">
        <v>82</v>
      </c>
      <c r="D93" s="548"/>
      <c r="E93" s="374">
        <f>'7-Recepcionista'!E93</f>
        <v>2.8E-3</v>
      </c>
      <c r="F93" s="375">
        <f t="shared" ref="F93:F96" si="4">E93*$F$34</f>
        <v>11.82</v>
      </c>
    </row>
    <row r="94" spans="2:8" ht="15">
      <c r="B94" s="281" t="s">
        <v>3</v>
      </c>
      <c r="C94" s="547" t="s">
        <v>83</v>
      </c>
      <c r="D94" s="548"/>
      <c r="E94" s="374">
        <f>'7-Recepcionista'!E94</f>
        <v>2.0000000000000001E-4</v>
      </c>
      <c r="F94" s="375">
        <f t="shared" si="4"/>
        <v>0.84</v>
      </c>
    </row>
    <row r="95" spans="2:8" ht="15">
      <c r="B95" s="281" t="s">
        <v>4</v>
      </c>
      <c r="C95" s="547" t="s">
        <v>84</v>
      </c>
      <c r="D95" s="548"/>
      <c r="E95" s="374">
        <f>'7-Recepcionista'!E95</f>
        <v>4.0000000000000002E-4</v>
      </c>
      <c r="F95" s="375">
        <f t="shared" si="4"/>
        <v>1.69</v>
      </c>
    </row>
    <row r="96" spans="2:8" ht="15">
      <c r="B96" s="281" t="s">
        <v>5</v>
      </c>
      <c r="C96" s="547" t="s">
        <v>108</v>
      </c>
      <c r="D96" s="548"/>
      <c r="E96" s="374">
        <f>'7-Recepcionista'!E96</f>
        <v>2.0000000000000001E-4</v>
      </c>
      <c r="F96" s="375">
        <f t="shared" si="4"/>
        <v>0.84</v>
      </c>
    </row>
    <row r="97" spans="2:6" ht="15">
      <c r="B97" s="281" t="s">
        <v>6</v>
      </c>
      <c r="C97" s="547" t="s">
        <v>100</v>
      </c>
      <c r="D97" s="548"/>
      <c r="E97" s="374">
        <f>'7-Recepcionista'!E97</f>
        <v>2.8E-3</v>
      </c>
      <c r="F97" s="375">
        <f>E97*$F$34</f>
        <v>11.82</v>
      </c>
    </row>
    <row r="98" spans="2:6" ht="13.5" thickBot="1">
      <c r="B98" s="642" t="s">
        <v>239</v>
      </c>
      <c r="C98" s="643"/>
      <c r="D98" s="644"/>
      <c r="E98" s="376">
        <f t="shared" ref="E98:F98" si="5">SUM(E92:E97)</f>
        <v>1.5699999999999999E-2</v>
      </c>
      <c r="F98" s="365">
        <f t="shared" si="5"/>
        <v>66.260000000000005</v>
      </c>
    </row>
    <row r="99" spans="2:6" ht="19.5" customHeight="1" thickBot="1">
      <c r="B99" s="650"/>
      <c r="C99" s="650"/>
      <c r="D99" s="650"/>
      <c r="E99" s="650"/>
      <c r="F99" s="650"/>
    </row>
    <row r="100" spans="2:6">
      <c r="B100" s="570" t="s">
        <v>85</v>
      </c>
      <c r="C100" s="571"/>
      <c r="D100" s="571"/>
      <c r="E100" s="571"/>
      <c r="F100" s="572"/>
    </row>
    <row r="101" spans="2:6">
      <c r="B101" s="278" t="s">
        <v>18</v>
      </c>
      <c r="C101" s="584" t="s">
        <v>86</v>
      </c>
      <c r="D101" s="584"/>
      <c r="E101" s="584"/>
      <c r="F101" s="280" t="s">
        <v>75</v>
      </c>
    </row>
    <row r="102" spans="2:6">
      <c r="B102" s="281" t="s">
        <v>1</v>
      </c>
      <c r="C102" s="639" t="s">
        <v>109</v>
      </c>
      <c r="D102" s="639"/>
      <c r="E102" s="639"/>
      <c r="F102" s="282">
        <v>0</v>
      </c>
    </row>
    <row r="103" spans="2:6" ht="13.5" thickBot="1">
      <c r="B103" s="653" t="s">
        <v>240</v>
      </c>
      <c r="C103" s="654"/>
      <c r="D103" s="654"/>
      <c r="E103" s="654"/>
      <c r="F103" s="377">
        <f>SUM(F102)</f>
        <v>0</v>
      </c>
    </row>
    <row r="104" spans="2:6">
      <c r="B104" s="570" t="s">
        <v>87</v>
      </c>
      <c r="C104" s="571"/>
      <c r="D104" s="571"/>
      <c r="E104" s="571"/>
      <c r="F104" s="572"/>
    </row>
    <row r="105" spans="2:6">
      <c r="B105" s="278">
        <v>4</v>
      </c>
      <c r="C105" s="584" t="s">
        <v>88</v>
      </c>
      <c r="D105" s="584"/>
      <c r="E105" s="584"/>
      <c r="F105" s="280" t="s">
        <v>75</v>
      </c>
    </row>
    <row r="106" spans="2:6">
      <c r="B106" s="281" t="s">
        <v>17</v>
      </c>
      <c r="C106" s="639" t="s">
        <v>81</v>
      </c>
      <c r="D106" s="639"/>
      <c r="E106" s="639"/>
      <c r="F106" s="282">
        <f>F98</f>
        <v>66.260000000000005</v>
      </c>
    </row>
    <row r="107" spans="2:6">
      <c r="B107" s="281" t="s">
        <v>18</v>
      </c>
      <c r="C107" s="639" t="s">
        <v>86</v>
      </c>
      <c r="D107" s="639"/>
      <c r="E107" s="639"/>
      <c r="F107" s="282">
        <f>F103</f>
        <v>0</v>
      </c>
    </row>
    <row r="108" spans="2:6" ht="13.5" thickBot="1">
      <c r="B108" s="646" t="s">
        <v>241</v>
      </c>
      <c r="C108" s="647"/>
      <c r="D108" s="647"/>
      <c r="E108" s="647"/>
      <c r="F108" s="365">
        <f>SUM(F106:F107)</f>
        <v>66.260000000000005</v>
      </c>
    </row>
    <row r="109" spans="2:6" ht="13.5" thickBot="1">
      <c r="B109" s="378"/>
      <c r="E109" s="379"/>
      <c r="F109" s="380"/>
    </row>
    <row r="110" spans="2:6">
      <c r="B110" s="570" t="s">
        <v>89</v>
      </c>
      <c r="C110" s="571"/>
      <c r="D110" s="571"/>
      <c r="E110" s="571"/>
      <c r="F110" s="572"/>
    </row>
    <row r="111" spans="2:6">
      <c r="B111" s="278">
        <v>5</v>
      </c>
      <c r="C111" s="584" t="s">
        <v>15</v>
      </c>
      <c r="D111" s="584"/>
      <c r="E111" s="584"/>
      <c r="F111" s="280" t="s">
        <v>75</v>
      </c>
    </row>
    <row r="112" spans="2:6">
      <c r="B112" s="281" t="s">
        <v>1</v>
      </c>
      <c r="C112" s="639" t="s">
        <v>16</v>
      </c>
      <c r="D112" s="639"/>
      <c r="E112" s="639"/>
      <c r="F112" s="381">
        <f>Uniformes!J21</f>
        <v>83.42</v>
      </c>
    </row>
    <row r="113" spans="2:11">
      <c r="B113" s="281" t="s">
        <v>2</v>
      </c>
      <c r="C113" s="639" t="s">
        <v>24</v>
      </c>
      <c r="D113" s="639"/>
      <c r="E113" s="639"/>
      <c r="F113" s="381">
        <f>'1-Assistente Administrativo'!F113</f>
        <v>0</v>
      </c>
    </row>
    <row r="114" spans="2:11">
      <c r="B114" s="281" t="s">
        <v>3</v>
      </c>
      <c r="C114" s="639" t="s">
        <v>105</v>
      </c>
      <c r="D114" s="639"/>
      <c r="E114" s="639"/>
      <c r="F114" s="381">
        <f>'1-Assistente Administrativo'!F114</f>
        <v>2.6</v>
      </c>
    </row>
    <row r="115" spans="2:11">
      <c r="B115" s="281" t="s">
        <v>4</v>
      </c>
      <c r="C115" s="639" t="s">
        <v>222</v>
      </c>
      <c r="D115" s="639"/>
      <c r="E115" s="639"/>
      <c r="F115" s="381">
        <f>'1-Assistente Administrativo'!F115</f>
        <v>2.74</v>
      </c>
      <c r="H115" s="382"/>
    </row>
    <row r="116" spans="2:11" ht="13.5" thickBot="1">
      <c r="B116" s="646" t="s">
        <v>242</v>
      </c>
      <c r="C116" s="647"/>
      <c r="D116" s="647"/>
      <c r="E116" s="647"/>
      <c r="F116" s="383">
        <f>SUM(F112:F115)</f>
        <v>88.76</v>
      </c>
    </row>
    <row r="117" spans="2:11" ht="13.5" thickBot="1">
      <c r="B117" s="378"/>
      <c r="E117" s="379"/>
      <c r="F117" s="380"/>
    </row>
    <row r="118" spans="2:11">
      <c r="B118" s="570" t="s">
        <v>90</v>
      </c>
      <c r="C118" s="571"/>
      <c r="D118" s="571"/>
      <c r="E118" s="571"/>
      <c r="F118" s="572"/>
    </row>
    <row r="119" spans="2:11">
      <c r="B119" s="278">
        <v>6</v>
      </c>
      <c r="C119" s="584" t="s">
        <v>21</v>
      </c>
      <c r="D119" s="584"/>
      <c r="E119" s="279" t="s">
        <v>0</v>
      </c>
      <c r="F119" s="280" t="s">
        <v>75</v>
      </c>
      <c r="G119" s="384"/>
      <c r="H119" s="384"/>
    </row>
    <row r="120" spans="2:11">
      <c r="B120" s="281" t="s">
        <v>1</v>
      </c>
      <c r="C120" s="547" t="s">
        <v>22</v>
      </c>
      <c r="D120" s="548"/>
      <c r="E120" s="276">
        <v>8.8000000000000005E-3</v>
      </c>
      <c r="F120" s="282">
        <f>E120*F136</f>
        <v>71.95</v>
      </c>
      <c r="G120" s="384"/>
      <c r="H120" s="384"/>
    </row>
    <row r="121" spans="2:11">
      <c r="B121" s="281" t="s">
        <v>2</v>
      </c>
      <c r="C121" s="547" t="s">
        <v>91</v>
      </c>
      <c r="D121" s="548"/>
      <c r="E121" s="276">
        <v>8.0000000000000002E-3</v>
      </c>
      <c r="F121" s="282">
        <f>(F120+F136)*E121</f>
        <v>65.98</v>
      </c>
      <c r="G121" s="384"/>
      <c r="H121" s="384"/>
      <c r="K121" s="385"/>
    </row>
    <row r="122" spans="2:11">
      <c r="B122" s="283" t="s">
        <v>3</v>
      </c>
      <c r="C122" s="582" t="s">
        <v>92</v>
      </c>
      <c r="D122" s="583"/>
      <c r="E122" s="277">
        <f>E123+E124</f>
        <v>7.9000000000000001E-2</v>
      </c>
      <c r="F122" s="284">
        <f>((F120+F121+F136)/(1-E122))*E122</f>
        <v>713.11</v>
      </c>
      <c r="G122" s="384"/>
      <c r="H122" s="384"/>
      <c r="K122" s="386"/>
    </row>
    <row r="123" spans="2:11">
      <c r="B123" s="281"/>
      <c r="C123" s="547" t="s">
        <v>93</v>
      </c>
      <c r="D123" s="548"/>
      <c r="E123" s="276">
        <f>'1-Assistente Administrativo'!E123</f>
        <v>2.9000000000000001E-2</v>
      </c>
      <c r="F123" s="282">
        <f>F138*E123</f>
        <v>261.77999999999997</v>
      </c>
      <c r="G123" s="384"/>
      <c r="H123" s="387"/>
      <c r="I123" s="387"/>
      <c r="K123" s="388"/>
    </row>
    <row r="124" spans="2:11">
      <c r="B124" s="281"/>
      <c r="C124" s="547" t="s">
        <v>94</v>
      </c>
      <c r="D124" s="548"/>
      <c r="E124" s="285">
        <v>0.05</v>
      </c>
      <c r="F124" s="282">
        <f>E124*F138</f>
        <v>451.34</v>
      </c>
      <c r="G124" s="384"/>
      <c r="H124" s="384"/>
      <c r="K124" s="388"/>
    </row>
    <row r="125" spans="2:11">
      <c r="B125" s="281"/>
      <c r="C125" s="547" t="s">
        <v>95</v>
      </c>
      <c r="D125" s="548"/>
      <c r="E125" s="285">
        <v>0</v>
      </c>
      <c r="F125" s="282">
        <f>E125*F138</f>
        <v>0</v>
      </c>
      <c r="K125" s="386"/>
    </row>
    <row r="126" spans="2:11" ht="13.5" thickBot="1">
      <c r="B126" s="642" t="s">
        <v>243</v>
      </c>
      <c r="C126" s="643"/>
      <c r="D126" s="644"/>
      <c r="E126" s="376">
        <f>E122+E120+E121</f>
        <v>9.5799999999999996E-2</v>
      </c>
      <c r="F126" s="365">
        <f>SUM(F120,F121,F122)</f>
        <v>851.04</v>
      </c>
      <c r="G126" s="346"/>
    </row>
    <row r="127" spans="2:11">
      <c r="B127" s="357"/>
      <c r="E127" s="379"/>
      <c r="F127" s="380"/>
    </row>
    <row r="128" spans="2:11" ht="14.25" customHeight="1" thickBot="1">
      <c r="B128" s="357"/>
      <c r="E128" s="379"/>
      <c r="F128" s="380"/>
    </row>
    <row r="129" spans="2:9" ht="13.5" thickBot="1">
      <c r="B129" s="655" t="s">
        <v>96</v>
      </c>
      <c r="C129" s="656"/>
      <c r="D129" s="656"/>
      <c r="E129" s="656"/>
      <c r="F129" s="657"/>
    </row>
    <row r="130" spans="2:9" ht="13.5" thickBot="1">
      <c r="B130" s="389"/>
      <c r="C130" s="668" t="s">
        <v>97</v>
      </c>
      <c r="D130" s="669"/>
      <c r="E130" s="670"/>
      <c r="F130" s="390" t="s">
        <v>75</v>
      </c>
    </row>
    <row r="131" spans="2:9" ht="13.5" thickBot="1">
      <c r="B131" s="391" t="s">
        <v>1</v>
      </c>
      <c r="C131" s="661" t="s">
        <v>23</v>
      </c>
      <c r="D131" s="662"/>
      <c r="E131" s="663"/>
      <c r="F131" s="392">
        <f>F34</f>
        <v>4220.33</v>
      </c>
    </row>
    <row r="132" spans="2:9" ht="13.5" thickBot="1">
      <c r="B132" s="391" t="s">
        <v>2</v>
      </c>
      <c r="C132" s="671" t="s">
        <v>47</v>
      </c>
      <c r="D132" s="672"/>
      <c r="E132" s="673"/>
      <c r="F132" s="392">
        <f>F77</f>
        <v>3625.62</v>
      </c>
    </row>
    <row r="133" spans="2:9" ht="13.5" thickBot="1">
      <c r="B133" s="391" t="s">
        <v>3</v>
      </c>
      <c r="C133" s="671" t="s">
        <v>76</v>
      </c>
      <c r="D133" s="672"/>
      <c r="E133" s="673"/>
      <c r="F133" s="392">
        <f>F86</f>
        <v>174.72</v>
      </c>
    </row>
    <row r="134" spans="2:9" ht="13.5" thickBot="1">
      <c r="B134" s="391" t="s">
        <v>4</v>
      </c>
      <c r="C134" s="671" t="s">
        <v>79</v>
      </c>
      <c r="D134" s="672"/>
      <c r="E134" s="673"/>
      <c r="F134" s="392">
        <f>F108</f>
        <v>66.260000000000005</v>
      </c>
    </row>
    <row r="135" spans="2:9" ht="13.5" thickBot="1">
      <c r="B135" s="391" t="s">
        <v>5</v>
      </c>
      <c r="C135" s="671" t="s">
        <v>89</v>
      </c>
      <c r="D135" s="672"/>
      <c r="E135" s="673"/>
      <c r="F135" s="392">
        <f>F116</f>
        <v>88.76</v>
      </c>
    </row>
    <row r="136" spans="2:9" ht="13.5" thickBot="1">
      <c r="B136" s="658" t="s">
        <v>98</v>
      </c>
      <c r="C136" s="659"/>
      <c r="D136" s="659"/>
      <c r="E136" s="660"/>
      <c r="F136" s="393">
        <f>SUM(F131:F135)</f>
        <v>8175.69</v>
      </c>
      <c r="G136" s="394"/>
      <c r="H136" s="346"/>
    </row>
    <row r="137" spans="2:9" ht="13.5" thickBot="1">
      <c r="B137" s="391" t="s">
        <v>6</v>
      </c>
      <c r="C137" s="661" t="s">
        <v>99</v>
      </c>
      <c r="D137" s="662"/>
      <c r="E137" s="663"/>
      <c r="F137" s="395">
        <f>F126</f>
        <v>851.04</v>
      </c>
    </row>
    <row r="138" spans="2:9" ht="13.5" thickBot="1">
      <c r="B138" s="658" t="s">
        <v>244</v>
      </c>
      <c r="C138" s="659"/>
      <c r="D138" s="659"/>
      <c r="E138" s="660"/>
      <c r="F138" s="396">
        <f>ROUND((F136+F137),2)</f>
        <v>9026.73</v>
      </c>
      <c r="G138" s="408">
        <v>9026.92</v>
      </c>
      <c r="H138" s="346">
        <f>F138-G138</f>
        <v>-0.19</v>
      </c>
    </row>
    <row r="139" spans="2:9" ht="13.5" thickBot="1">
      <c r="B139" s="664"/>
      <c r="C139" s="664"/>
      <c r="D139" s="664"/>
      <c r="E139" s="664"/>
      <c r="F139" s="664"/>
      <c r="G139" s="409" t="s">
        <v>441</v>
      </c>
    </row>
    <row r="140" spans="2:9" ht="15.75" thickBot="1">
      <c r="B140" s="665" t="s">
        <v>220</v>
      </c>
      <c r="C140" s="666"/>
      <c r="D140" s="666"/>
      <c r="E140" s="667"/>
      <c r="F140" s="397">
        <f>'Quadro Resumido'!G12</f>
        <v>2</v>
      </c>
      <c r="G140" s="294"/>
      <c r="H140" s="294"/>
      <c r="I140" s="294"/>
    </row>
    <row r="141" spans="2:9" ht="15.75" thickBot="1">
      <c r="B141" s="289"/>
      <c r="C141" s="295"/>
      <c r="D141" s="295"/>
      <c r="E141" s="295"/>
      <c r="F141" s="290"/>
      <c r="G141" s="295"/>
      <c r="H141" s="295"/>
      <c r="I141" s="295"/>
    </row>
    <row r="142" spans="2:9" ht="15.75" thickBot="1">
      <c r="B142" s="665" t="s">
        <v>221</v>
      </c>
      <c r="C142" s="666"/>
      <c r="D142" s="666"/>
      <c r="E142" s="667"/>
      <c r="F142" s="398">
        <f>F140*F138</f>
        <v>18053.46</v>
      </c>
      <c r="G142" s="294"/>
      <c r="H142" s="294"/>
      <c r="I142" s="294"/>
    </row>
  </sheetData>
  <mergeCells count="119">
    <mergeCell ref="B136:E136"/>
    <mergeCell ref="C137:E137"/>
    <mergeCell ref="B138:E138"/>
    <mergeCell ref="B139:F139"/>
    <mergeCell ref="B140:E140"/>
    <mergeCell ref="B142:E142"/>
    <mergeCell ref="C130:E130"/>
    <mergeCell ref="C131:E131"/>
    <mergeCell ref="C132:E132"/>
    <mergeCell ref="C133:E133"/>
    <mergeCell ref="C134:E134"/>
    <mergeCell ref="C135:E135"/>
    <mergeCell ref="C122:D122"/>
    <mergeCell ref="C123:D123"/>
    <mergeCell ref="C124:D124"/>
    <mergeCell ref="C125:D125"/>
    <mergeCell ref="B126:D126"/>
    <mergeCell ref="B129:F129"/>
    <mergeCell ref="C115:E115"/>
    <mergeCell ref="B116:E116"/>
    <mergeCell ref="B118:F118"/>
    <mergeCell ref="C119:D119"/>
    <mergeCell ref="C120:D120"/>
    <mergeCell ref="C121:D121"/>
    <mergeCell ref="B108:E108"/>
    <mergeCell ref="B110:F110"/>
    <mergeCell ref="C111:E111"/>
    <mergeCell ref="C112:E112"/>
    <mergeCell ref="C113:E113"/>
    <mergeCell ref="C114:E114"/>
    <mergeCell ref="C102:E102"/>
    <mergeCell ref="B103:E103"/>
    <mergeCell ref="B104:F104"/>
    <mergeCell ref="C105:E105"/>
    <mergeCell ref="C106:E106"/>
    <mergeCell ref="C107:E107"/>
    <mergeCell ref="C96:D96"/>
    <mergeCell ref="C97:D97"/>
    <mergeCell ref="B98:D98"/>
    <mergeCell ref="B99:F99"/>
    <mergeCell ref="B100:F100"/>
    <mergeCell ref="C101:E101"/>
    <mergeCell ref="B90:F90"/>
    <mergeCell ref="C91:D91"/>
    <mergeCell ref="C92:D92"/>
    <mergeCell ref="C93:D93"/>
    <mergeCell ref="C94:D94"/>
    <mergeCell ref="C95:D95"/>
    <mergeCell ref="C83:D83"/>
    <mergeCell ref="C84:D84"/>
    <mergeCell ref="C85:D85"/>
    <mergeCell ref="B86:D86"/>
    <mergeCell ref="B87:F87"/>
    <mergeCell ref="B89:F89"/>
    <mergeCell ref="C76:E76"/>
    <mergeCell ref="B77:E77"/>
    <mergeCell ref="B79:F79"/>
    <mergeCell ref="C80:D80"/>
    <mergeCell ref="C81:D81"/>
    <mergeCell ref="C82:D82"/>
    <mergeCell ref="C69:E69"/>
    <mergeCell ref="B70:E70"/>
    <mergeCell ref="B72:F72"/>
    <mergeCell ref="C73:E73"/>
    <mergeCell ref="C74:E74"/>
    <mergeCell ref="C75:E75"/>
    <mergeCell ref="B60:F60"/>
    <mergeCell ref="C64:E64"/>
    <mergeCell ref="C65:E65"/>
    <mergeCell ref="C66:E66"/>
    <mergeCell ref="C67:E67"/>
    <mergeCell ref="C68:E68"/>
    <mergeCell ref="C53:D53"/>
    <mergeCell ref="C54:D54"/>
    <mergeCell ref="C55:D55"/>
    <mergeCell ref="C56:D56"/>
    <mergeCell ref="C57:D57"/>
    <mergeCell ref="B58:D58"/>
    <mergeCell ref="B47:F47"/>
    <mergeCell ref="B48:F48"/>
    <mergeCell ref="C49:D49"/>
    <mergeCell ref="C50:D50"/>
    <mergeCell ref="C51:D51"/>
    <mergeCell ref="C52:D52"/>
    <mergeCell ref="C40:D40"/>
    <mergeCell ref="C41:D41"/>
    <mergeCell ref="C42:D42"/>
    <mergeCell ref="B43:D43"/>
    <mergeCell ref="C44:D44"/>
    <mergeCell ref="B46:E46"/>
    <mergeCell ref="C32:E32"/>
    <mergeCell ref="C33:E33"/>
    <mergeCell ref="B34:E34"/>
    <mergeCell ref="B37:F37"/>
    <mergeCell ref="B38:F38"/>
    <mergeCell ref="C39:D39"/>
    <mergeCell ref="C23:E23"/>
    <mergeCell ref="B25:F25"/>
    <mergeCell ref="C26:E26"/>
    <mergeCell ref="C27:E27"/>
    <mergeCell ref="C28:D28"/>
    <mergeCell ref="C31:E31"/>
    <mergeCell ref="C16:E16"/>
    <mergeCell ref="C17:E17"/>
    <mergeCell ref="B18:F18"/>
    <mergeCell ref="C19:E19"/>
    <mergeCell ref="C21:E21"/>
    <mergeCell ref="C22:E22"/>
    <mergeCell ref="B8:D8"/>
    <mergeCell ref="B10:F10"/>
    <mergeCell ref="B12:F12"/>
    <mergeCell ref="C13:E13"/>
    <mergeCell ref="C14:E14"/>
    <mergeCell ref="C15:E15"/>
    <mergeCell ref="B5:F5"/>
    <mergeCell ref="B6:D6"/>
    <mergeCell ref="E6:F6"/>
    <mergeCell ref="B7:D7"/>
    <mergeCell ref="E7:F7"/>
  </mergeCells>
  <pageMargins left="0.51181102362204722" right="0.51181102362204722" top="0.78740157480314965" bottom="0.78740157480314965" header="0.31496062992125984" footer="0.31496062992125984"/>
  <pageSetup paperSize="9" scale="78" orientation="portrait" r:id="rId1"/>
  <headerFooter>
    <oddHeader>&amp;L&amp;G</oddHeader>
    <oddFooter>&amp;C&amp;G</oddFooter>
  </headerFooter>
  <rowBreaks count="1" manualBreakCount="1">
    <brk id="58" max="5" man="1"/>
  </rowBreaks>
  <colBreaks count="1" manualBreakCount="1">
    <brk id="6" max="1048575" man="1"/>
  </colBreaks>
  <legacy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62"/>
  <sheetViews>
    <sheetView view="pageBreakPreview" topLeftCell="A28" zoomScaleNormal="100" zoomScaleSheetLayoutView="100" workbookViewId="0">
      <selection activeCell="B19" sqref="B19"/>
    </sheetView>
  </sheetViews>
  <sheetFormatPr defaultRowHeight="15"/>
  <cols>
    <col min="1" max="1" width="41.28515625" style="218" customWidth="1"/>
    <col min="2" max="2" width="11.28515625" style="218" customWidth="1"/>
    <col min="3" max="3" width="39.140625" style="218" customWidth="1"/>
    <col min="4" max="4" width="22.140625" style="218" customWidth="1"/>
    <col min="5" max="5" width="38.85546875" style="218" customWidth="1"/>
    <col min="6" max="9" width="9.140625" style="218"/>
    <col min="10" max="10" width="11.140625" style="218" customWidth="1"/>
    <col min="11" max="256" width="9.140625" style="218"/>
    <col min="257" max="257" width="41.28515625" style="218" customWidth="1"/>
    <col min="258" max="258" width="11.28515625" style="218" customWidth="1"/>
    <col min="259" max="259" width="39.140625" style="218" customWidth="1"/>
    <col min="260" max="512" width="9.140625" style="218"/>
    <col min="513" max="513" width="41.28515625" style="218" customWidth="1"/>
    <col min="514" max="514" width="11.28515625" style="218" customWidth="1"/>
    <col min="515" max="515" width="39.140625" style="218" customWidth="1"/>
    <col min="516" max="768" width="9.140625" style="218"/>
    <col min="769" max="769" width="41.28515625" style="218" customWidth="1"/>
    <col min="770" max="770" width="11.28515625" style="218" customWidth="1"/>
    <col min="771" max="771" width="39.140625" style="218" customWidth="1"/>
    <col min="772" max="1024" width="9.140625" style="218"/>
    <col min="1025" max="1025" width="41.28515625" style="218" customWidth="1"/>
    <col min="1026" max="1026" width="11.28515625" style="218" customWidth="1"/>
    <col min="1027" max="1027" width="39.140625" style="218" customWidth="1"/>
    <col min="1028" max="1280" width="9.140625" style="218"/>
    <col min="1281" max="1281" width="41.28515625" style="218" customWidth="1"/>
    <col min="1282" max="1282" width="11.28515625" style="218" customWidth="1"/>
    <col min="1283" max="1283" width="39.140625" style="218" customWidth="1"/>
    <col min="1284" max="1536" width="9.140625" style="218"/>
    <col min="1537" max="1537" width="41.28515625" style="218" customWidth="1"/>
    <col min="1538" max="1538" width="11.28515625" style="218" customWidth="1"/>
    <col min="1539" max="1539" width="39.140625" style="218" customWidth="1"/>
    <col min="1540" max="1792" width="9.140625" style="218"/>
    <col min="1793" max="1793" width="41.28515625" style="218" customWidth="1"/>
    <col min="1794" max="1794" width="11.28515625" style="218" customWidth="1"/>
    <col min="1795" max="1795" width="39.140625" style="218" customWidth="1"/>
    <col min="1796" max="2048" width="9.140625" style="218"/>
    <col min="2049" max="2049" width="41.28515625" style="218" customWidth="1"/>
    <col min="2050" max="2050" width="11.28515625" style="218" customWidth="1"/>
    <col min="2051" max="2051" width="39.140625" style="218" customWidth="1"/>
    <col min="2052" max="2304" width="9.140625" style="218"/>
    <col min="2305" max="2305" width="41.28515625" style="218" customWidth="1"/>
    <col min="2306" max="2306" width="11.28515625" style="218" customWidth="1"/>
    <col min="2307" max="2307" width="39.140625" style="218" customWidth="1"/>
    <col min="2308" max="2560" width="9.140625" style="218"/>
    <col min="2561" max="2561" width="41.28515625" style="218" customWidth="1"/>
    <col min="2562" max="2562" width="11.28515625" style="218" customWidth="1"/>
    <col min="2563" max="2563" width="39.140625" style="218" customWidth="1"/>
    <col min="2564" max="2816" width="9.140625" style="218"/>
    <col min="2817" max="2817" width="41.28515625" style="218" customWidth="1"/>
    <col min="2818" max="2818" width="11.28515625" style="218" customWidth="1"/>
    <col min="2819" max="2819" width="39.140625" style="218" customWidth="1"/>
    <col min="2820" max="3072" width="9.140625" style="218"/>
    <col min="3073" max="3073" width="41.28515625" style="218" customWidth="1"/>
    <col min="3074" max="3074" width="11.28515625" style="218" customWidth="1"/>
    <col min="3075" max="3075" width="39.140625" style="218" customWidth="1"/>
    <col min="3076" max="3328" width="9.140625" style="218"/>
    <col min="3329" max="3329" width="41.28515625" style="218" customWidth="1"/>
    <col min="3330" max="3330" width="11.28515625" style="218" customWidth="1"/>
    <col min="3331" max="3331" width="39.140625" style="218" customWidth="1"/>
    <col min="3332" max="3584" width="9.140625" style="218"/>
    <col min="3585" max="3585" width="41.28515625" style="218" customWidth="1"/>
    <col min="3586" max="3586" width="11.28515625" style="218" customWidth="1"/>
    <col min="3587" max="3587" width="39.140625" style="218" customWidth="1"/>
    <col min="3588" max="3840" width="9.140625" style="218"/>
    <col min="3841" max="3841" width="41.28515625" style="218" customWidth="1"/>
    <col min="3842" max="3842" width="11.28515625" style="218" customWidth="1"/>
    <col min="3843" max="3843" width="39.140625" style="218" customWidth="1"/>
    <col min="3844" max="4096" width="9.140625" style="218"/>
    <col min="4097" max="4097" width="41.28515625" style="218" customWidth="1"/>
    <col min="4098" max="4098" width="11.28515625" style="218" customWidth="1"/>
    <col min="4099" max="4099" width="39.140625" style="218" customWidth="1"/>
    <col min="4100" max="4352" width="9.140625" style="218"/>
    <col min="4353" max="4353" width="41.28515625" style="218" customWidth="1"/>
    <col min="4354" max="4354" width="11.28515625" style="218" customWidth="1"/>
    <col min="4355" max="4355" width="39.140625" style="218" customWidth="1"/>
    <col min="4356" max="4608" width="9.140625" style="218"/>
    <col min="4609" max="4609" width="41.28515625" style="218" customWidth="1"/>
    <col min="4610" max="4610" width="11.28515625" style="218" customWidth="1"/>
    <col min="4611" max="4611" width="39.140625" style="218" customWidth="1"/>
    <col min="4612" max="4864" width="9.140625" style="218"/>
    <col min="4865" max="4865" width="41.28515625" style="218" customWidth="1"/>
    <col min="4866" max="4866" width="11.28515625" style="218" customWidth="1"/>
    <col min="4867" max="4867" width="39.140625" style="218" customWidth="1"/>
    <col min="4868" max="5120" width="9.140625" style="218"/>
    <col min="5121" max="5121" width="41.28515625" style="218" customWidth="1"/>
    <col min="5122" max="5122" width="11.28515625" style="218" customWidth="1"/>
    <col min="5123" max="5123" width="39.140625" style="218" customWidth="1"/>
    <col min="5124" max="5376" width="9.140625" style="218"/>
    <col min="5377" max="5377" width="41.28515625" style="218" customWidth="1"/>
    <col min="5378" max="5378" width="11.28515625" style="218" customWidth="1"/>
    <col min="5379" max="5379" width="39.140625" style="218" customWidth="1"/>
    <col min="5380" max="5632" width="9.140625" style="218"/>
    <col min="5633" max="5633" width="41.28515625" style="218" customWidth="1"/>
    <col min="5634" max="5634" width="11.28515625" style="218" customWidth="1"/>
    <col min="5635" max="5635" width="39.140625" style="218" customWidth="1"/>
    <col min="5636" max="5888" width="9.140625" style="218"/>
    <col min="5889" max="5889" width="41.28515625" style="218" customWidth="1"/>
    <col min="5890" max="5890" width="11.28515625" style="218" customWidth="1"/>
    <col min="5891" max="5891" width="39.140625" style="218" customWidth="1"/>
    <col min="5892" max="6144" width="9.140625" style="218"/>
    <col min="6145" max="6145" width="41.28515625" style="218" customWidth="1"/>
    <col min="6146" max="6146" width="11.28515625" style="218" customWidth="1"/>
    <col min="6147" max="6147" width="39.140625" style="218" customWidth="1"/>
    <col min="6148" max="6400" width="9.140625" style="218"/>
    <col min="6401" max="6401" width="41.28515625" style="218" customWidth="1"/>
    <col min="6402" max="6402" width="11.28515625" style="218" customWidth="1"/>
    <col min="6403" max="6403" width="39.140625" style="218" customWidth="1"/>
    <col min="6404" max="6656" width="9.140625" style="218"/>
    <col min="6657" max="6657" width="41.28515625" style="218" customWidth="1"/>
    <col min="6658" max="6658" width="11.28515625" style="218" customWidth="1"/>
    <col min="6659" max="6659" width="39.140625" style="218" customWidth="1"/>
    <col min="6660" max="6912" width="9.140625" style="218"/>
    <col min="6913" max="6913" width="41.28515625" style="218" customWidth="1"/>
    <col min="6914" max="6914" width="11.28515625" style="218" customWidth="1"/>
    <col min="6915" max="6915" width="39.140625" style="218" customWidth="1"/>
    <col min="6916" max="7168" width="9.140625" style="218"/>
    <col min="7169" max="7169" width="41.28515625" style="218" customWidth="1"/>
    <col min="7170" max="7170" width="11.28515625" style="218" customWidth="1"/>
    <col min="7171" max="7171" width="39.140625" style="218" customWidth="1"/>
    <col min="7172" max="7424" width="9.140625" style="218"/>
    <col min="7425" max="7425" width="41.28515625" style="218" customWidth="1"/>
    <col min="7426" max="7426" width="11.28515625" style="218" customWidth="1"/>
    <col min="7427" max="7427" width="39.140625" style="218" customWidth="1"/>
    <col min="7428" max="7680" width="9.140625" style="218"/>
    <col min="7681" max="7681" width="41.28515625" style="218" customWidth="1"/>
    <col min="7682" max="7682" width="11.28515625" style="218" customWidth="1"/>
    <col min="7683" max="7683" width="39.140625" style="218" customWidth="1"/>
    <col min="7684" max="7936" width="9.140625" style="218"/>
    <col min="7937" max="7937" width="41.28515625" style="218" customWidth="1"/>
    <col min="7938" max="7938" width="11.28515625" style="218" customWidth="1"/>
    <col min="7939" max="7939" width="39.140625" style="218" customWidth="1"/>
    <col min="7940" max="8192" width="9.140625" style="218"/>
    <col min="8193" max="8193" width="41.28515625" style="218" customWidth="1"/>
    <col min="8194" max="8194" width="11.28515625" style="218" customWidth="1"/>
    <col min="8195" max="8195" width="39.140625" style="218" customWidth="1"/>
    <col min="8196" max="8448" width="9.140625" style="218"/>
    <col min="8449" max="8449" width="41.28515625" style="218" customWidth="1"/>
    <col min="8450" max="8450" width="11.28515625" style="218" customWidth="1"/>
    <col min="8451" max="8451" width="39.140625" style="218" customWidth="1"/>
    <col min="8452" max="8704" width="9.140625" style="218"/>
    <col min="8705" max="8705" width="41.28515625" style="218" customWidth="1"/>
    <col min="8706" max="8706" width="11.28515625" style="218" customWidth="1"/>
    <col min="8707" max="8707" width="39.140625" style="218" customWidth="1"/>
    <col min="8708" max="8960" width="9.140625" style="218"/>
    <col min="8961" max="8961" width="41.28515625" style="218" customWidth="1"/>
    <col min="8962" max="8962" width="11.28515625" style="218" customWidth="1"/>
    <col min="8963" max="8963" width="39.140625" style="218" customWidth="1"/>
    <col min="8964" max="9216" width="9.140625" style="218"/>
    <col min="9217" max="9217" width="41.28515625" style="218" customWidth="1"/>
    <col min="9218" max="9218" width="11.28515625" style="218" customWidth="1"/>
    <col min="9219" max="9219" width="39.140625" style="218" customWidth="1"/>
    <col min="9220" max="9472" width="9.140625" style="218"/>
    <col min="9473" max="9473" width="41.28515625" style="218" customWidth="1"/>
    <col min="9474" max="9474" width="11.28515625" style="218" customWidth="1"/>
    <col min="9475" max="9475" width="39.140625" style="218" customWidth="1"/>
    <col min="9476" max="9728" width="9.140625" style="218"/>
    <col min="9729" max="9729" width="41.28515625" style="218" customWidth="1"/>
    <col min="9730" max="9730" width="11.28515625" style="218" customWidth="1"/>
    <col min="9731" max="9731" width="39.140625" style="218" customWidth="1"/>
    <col min="9732" max="9984" width="9.140625" style="218"/>
    <col min="9985" max="9985" width="41.28515625" style="218" customWidth="1"/>
    <col min="9986" max="9986" width="11.28515625" style="218" customWidth="1"/>
    <col min="9987" max="9987" width="39.140625" style="218" customWidth="1"/>
    <col min="9988" max="10240" width="9.140625" style="218"/>
    <col min="10241" max="10241" width="41.28515625" style="218" customWidth="1"/>
    <col min="10242" max="10242" width="11.28515625" style="218" customWidth="1"/>
    <col min="10243" max="10243" width="39.140625" style="218" customWidth="1"/>
    <col min="10244" max="10496" width="9.140625" style="218"/>
    <col min="10497" max="10497" width="41.28515625" style="218" customWidth="1"/>
    <col min="10498" max="10498" width="11.28515625" style="218" customWidth="1"/>
    <col min="10499" max="10499" width="39.140625" style="218" customWidth="1"/>
    <col min="10500" max="10752" width="9.140625" style="218"/>
    <col min="10753" max="10753" width="41.28515625" style="218" customWidth="1"/>
    <col min="10754" max="10754" width="11.28515625" style="218" customWidth="1"/>
    <col min="10755" max="10755" width="39.140625" style="218" customWidth="1"/>
    <col min="10756" max="11008" width="9.140625" style="218"/>
    <col min="11009" max="11009" width="41.28515625" style="218" customWidth="1"/>
    <col min="11010" max="11010" width="11.28515625" style="218" customWidth="1"/>
    <col min="11011" max="11011" width="39.140625" style="218" customWidth="1"/>
    <col min="11012" max="11264" width="9.140625" style="218"/>
    <col min="11265" max="11265" width="41.28515625" style="218" customWidth="1"/>
    <col min="11266" max="11266" width="11.28515625" style="218" customWidth="1"/>
    <col min="11267" max="11267" width="39.140625" style="218" customWidth="1"/>
    <col min="11268" max="11520" width="9.140625" style="218"/>
    <col min="11521" max="11521" width="41.28515625" style="218" customWidth="1"/>
    <col min="11522" max="11522" width="11.28515625" style="218" customWidth="1"/>
    <col min="11523" max="11523" width="39.140625" style="218" customWidth="1"/>
    <col min="11524" max="11776" width="9.140625" style="218"/>
    <col min="11777" max="11777" width="41.28515625" style="218" customWidth="1"/>
    <col min="11778" max="11778" width="11.28515625" style="218" customWidth="1"/>
    <col min="11779" max="11779" width="39.140625" style="218" customWidth="1"/>
    <col min="11780" max="12032" width="9.140625" style="218"/>
    <col min="12033" max="12033" width="41.28515625" style="218" customWidth="1"/>
    <col min="12034" max="12034" width="11.28515625" style="218" customWidth="1"/>
    <col min="12035" max="12035" width="39.140625" style="218" customWidth="1"/>
    <col min="12036" max="12288" width="9.140625" style="218"/>
    <col min="12289" max="12289" width="41.28515625" style="218" customWidth="1"/>
    <col min="12290" max="12290" width="11.28515625" style="218" customWidth="1"/>
    <col min="12291" max="12291" width="39.140625" style="218" customWidth="1"/>
    <col min="12292" max="12544" width="9.140625" style="218"/>
    <col min="12545" max="12545" width="41.28515625" style="218" customWidth="1"/>
    <col min="12546" max="12546" width="11.28515625" style="218" customWidth="1"/>
    <col min="12547" max="12547" width="39.140625" style="218" customWidth="1"/>
    <col min="12548" max="12800" width="9.140625" style="218"/>
    <col min="12801" max="12801" width="41.28515625" style="218" customWidth="1"/>
    <col min="12802" max="12802" width="11.28515625" style="218" customWidth="1"/>
    <col min="12803" max="12803" width="39.140625" style="218" customWidth="1"/>
    <col min="12804" max="13056" width="9.140625" style="218"/>
    <col min="13057" max="13057" width="41.28515625" style="218" customWidth="1"/>
    <col min="13058" max="13058" width="11.28515625" style="218" customWidth="1"/>
    <col min="13059" max="13059" width="39.140625" style="218" customWidth="1"/>
    <col min="13060" max="13312" width="9.140625" style="218"/>
    <col min="13313" max="13313" width="41.28515625" style="218" customWidth="1"/>
    <col min="13314" max="13314" width="11.28515625" style="218" customWidth="1"/>
    <col min="13315" max="13315" width="39.140625" style="218" customWidth="1"/>
    <col min="13316" max="13568" width="9.140625" style="218"/>
    <col min="13569" max="13569" width="41.28515625" style="218" customWidth="1"/>
    <col min="13570" max="13570" width="11.28515625" style="218" customWidth="1"/>
    <col min="13571" max="13571" width="39.140625" style="218" customWidth="1"/>
    <col min="13572" max="13824" width="9.140625" style="218"/>
    <col min="13825" max="13825" width="41.28515625" style="218" customWidth="1"/>
    <col min="13826" max="13826" width="11.28515625" style="218" customWidth="1"/>
    <col min="13827" max="13827" width="39.140625" style="218" customWidth="1"/>
    <col min="13828" max="14080" width="9.140625" style="218"/>
    <col min="14081" max="14081" width="41.28515625" style="218" customWidth="1"/>
    <col min="14082" max="14082" width="11.28515625" style="218" customWidth="1"/>
    <col min="14083" max="14083" width="39.140625" style="218" customWidth="1"/>
    <col min="14084" max="14336" width="9.140625" style="218"/>
    <col min="14337" max="14337" width="41.28515625" style="218" customWidth="1"/>
    <col min="14338" max="14338" width="11.28515625" style="218" customWidth="1"/>
    <col min="14339" max="14339" width="39.140625" style="218" customWidth="1"/>
    <col min="14340" max="14592" width="9.140625" style="218"/>
    <col min="14593" max="14593" width="41.28515625" style="218" customWidth="1"/>
    <col min="14594" max="14594" width="11.28515625" style="218" customWidth="1"/>
    <col min="14595" max="14595" width="39.140625" style="218" customWidth="1"/>
    <col min="14596" max="14848" width="9.140625" style="218"/>
    <col min="14849" max="14849" width="41.28515625" style="218" customWidth="1"/>
    <col min="14850" max="14850" width="11.28515625" style="218" customWidth="1"/>
    <col min="14851" max="14851" width="39.140625" style="218" customWidth="1"/>
    <col min="14852" max="15104" width="9.140625" style="218"/>
    <col min="15105" max="15105" width="41.28515625" style="218" customWidth="1"/>
    <col min="15106" max="15106" width="11.28515625" style="218" customWidth="1"/>
    <col min="15107" max="15107" width="39.140625" style="218" customWidth="1"/>
    <col min="15108" max="15360" width="9.140625" style="218"/>
    <col min="15361" max="15361" width="41.28515625" style="218" customWidth="1"/>
    <col min="15362" max="15362" width="11.28515625" style="218" customWidth="1"/>
    <col min="15363" max="15363" width="39.140625" style="218" customWidth="1"/>
    <col min="15364" max="15616" width="9.140625" style="218"/>
    <col min="15617" max="15617" width="41.28515625" style="218" customWidth="1"/>
    <col min="15618" max="15618" width="11.28515625" style="218" customWidth="1"/>
    <col min="15619" max="15619" width="39.140625" style="218" customWidth="1"/>
    <col min="15620" max="15872" width="9.140625" style="218"/>
    <col min="15873" max="15873" width="41.28515625" style="218" customWidth="1"/>
    <col min="15874" max="15874" width="11.28515625" style="218" customWidth="1"/>
    <col min="15875" max="15875" width="39.140625" style="218" customWidth="1"/>
    <col min="15876" max="16128" width="9.140625" style="218"/>
    <col min="16129" max="16129" width="41.28515625" style="218" customWidth="1"/>
    <col min="16130" max="16130" width="11.28515625" style="218" customWidth="1"/>
    <col min="16131" max="16131" width="39.140625" style="218" customWidth="1"/>
    <col min="16132" max="16384" width="9.140625" style="218"/>
  </cols>
  <sheetData>
    <row r="1" spans="1:3" ht="21" customHeight="1" thickBot="1">
      <c r="A1" s="674" t="s">
        <v>281</v>
      </c>
      <c r="B1" s="674"/>
      <c r="C1" s="674"/>
    </row>
    <row r="2" spans="1:3" ht="20.100000000000001" customHeight="1">
      <c r="A2" s="219" t="s">
        <v>282</v>
      </c>
      <c r="B2" s="220">
        <v>365</v>
      </c>
      <c r="C2" s="221"/>
    </row>
    <row r="3" spans="1:3" ht="20.100000000000001" customHeight="1">
      <c r="A3" s="222" t="s">
        <v>283</v>
      </c>
      <c r="B3" s="223" t="s">
        <v>284</v>
      </c>
      <c r="C3" s="224"/>
    </row>
    <row r="4" spans="1:3" ht="20.100000000000001" customHeight="1">
      <c r="A4" s="222" t="s">
        <v>285</v>
      </c>
      <c r="B4" s="225">
        <f>365/7</f>
        <v>52.142856999999999</v>
      </c>
      <c r="C4" s="226" t="s">
        <v>286</v>
      </c>
    </row>
    <row r="5" spans="1:3" ht="20.100000000000001" customHeight="1">
      <c r="A5" s="222" t="s">
        <v>124</v>
      </c>
      <c r="B5" s="225">
        <f>B4*5</f>
        <v>260.71428500000002</v>
      </c>
      <c r="C5" s="226" t="s">
        <v>287</v>
      </c>
    </row>
    <row r="6" spans="1:3" ht="48.75" customHeight="1">
      <c r="A6" s="222" t="s">
        <v>288</v>
      </c>
      <c r="B6" s="223">
        <v>13</v>
      </c>
      <c r="C6" s="227" t="s">
        <v>289</v>
      </c>
    </row>
    <row r="7" spans="1:3" ht="20.100000000000001" customHeight="1">
      <c r="A7" s="222" t="s">
        <v>290</v>
      </c>
      <c r="B7" s="228">
        <v>9</v>
      </c>
      <c r="C7" s="224"/>
    </row>
    <row r="8" spans="1:3" ht="20.100000000000001" customHeight="1">
      <c r="A8" s="222" t="s">
        <v>291</v>
      </c>
      <c r="B8" s="229">
        <f>B5-B7</f>
        <v>251.71428499999999</v>
      </c>
      <c r="C8" s="226" t="s">
        <v>292</v>
      </c>
    </row>
    <row r="9" spans="1:3" ht="20.100000000000001" customHeight="1" thickBot="1">
      <c r="A9" s="222" t="s">
        <v>293</v>
      </c>
      <c r="B9" s="230">
        <f>B8/12</f>
        <v>20.976189999999999</v>
      </c>
      <c r="C9" s="226" t="s">
        <v>294</v>
      </c>
    </row>
    <row r="10" spans="1:3" ht="20.100000000000001" customHeight="1" thickBot="1">
      <c r="A10" s="231" t="s">
        <v>295</v>
      </c>
      <c r="B10" s="232">
        <f>B9</f>
        <v>20.98</v>
      </c>
      <c r="C10" s="233" t="s">
        <v>124</v>
      </c>
    </row>
    <row r="11" spans="1:3">
      <c r="B11" s="234"/>
    </row>
    <row r="12" spans="1:3">
      <c r="A12" s="675"/>
      <c r="B12" s="675"/>
      <c r="C12" s="675"/>
    </row>
    <row r="13" spans="1:3" ht="24.75" customHeight="1" thickBot="1">
      <c r="A13" s="674" t="s">
        <v>296</v>
      </c>
      <c r="B13" s="674"/>
      <c r="C13" s="674"/>
    </row>
    <row r="14" spans="1:3" ht="20.100000000000001" customHeight="1">
      <c r="A14" s="219" t="s">
        <v>282</v>
      </c>
      <c r="B14" s="220">
        <v>365</v>
      </c>
      <c r="C14" s="221" t="s">
        <v>297</v>
      </c>
    </row>
    <row r="15" spans="1:3" ht="20.100000000000001" customHeight="1">
      <c r="A15" s="222" t="s">
        <v>298</v>
      </c>
      <c r="B15" s="223">
        <v>0</v>
      </c>
      <c r="C15" s="224"/>
    </row>
    <row r="16" spans="1:3" ht="20.100000000000001" customHeight="1">
      <c r="A16" s="222" t="s">
        <v>283</v>
      </c>
      <c r="B16" s="223" t="s">
        <v>284</v>
      </c>
      <c r="C16" s="224"/>
    </row>
    <row r="17" spans="1:3" ht="20.100000000000001" customHeight="1">
      <c r="A17" s="222" t="s">
        <v>285</v>
      </c>
      <c r="B17" s="225">
        <f>365/7</f>
        <v>52.142856999999999</v>
      </c>
      <c r="C17" s="226" t="s">
        <v>286</v>
      </c>
    </row>
    <row r="18" spans="1:3" ht="20.100000000000001" customHeight="1">
      <c r="A18" s="222" t="s">
        <v>124</v>
      </c>
      <c r="B18" s="225">
        <f>B17*5</f>
        <v>260.71428500000002</v>
      </c>
      <c r="C18" s="226" t="s">
        <v>287</v>
      </c>
    </row>
    <row r="19" spans="1:3" ht="45">
      <c r="A19" s="222" t="s">
        <v>288</v>
      </c>
      <c r="B19" s="223">
        <v>13</v>
      </c>
      <c r="C19" s="227" t="s">
        <v>289</v>
      </c>
    </row>
    <row r="20" spans="1:3" ht="20.100000000000001" customHeight="1">
      <c r="A20" s="222" t="s">
        <v>290</v>
      </c>
      <c r="B20" s="228">
        <v>12</v>
      </c>
      <c r="C20" s="224"/>
    </row>
    <row r="21" spans="1:3" ht="20.100000000000001" customHeight="1">
      <c r="A21" s="222" t="s">
        <v>291</v>
      </c>
      <c r="B21" s="229">
        <f>B18-B20</f>
        <v>248.71428499999999</v>
      </c>
      <c r="C21" s="226" t="s">
        <v>292</v>
      </c>
    </row>
    <row r="22" spans="1:3" ht="20.100000000000001" customHeight="1" thickBot="1">
      <c r="A22" s="222" t="s">
        <v>293</v>
      </c>
      <c r="B22" s="230">
        <f>B21/12</f>
        <v>20.726189999999999</v>
      </c>
      <c r="C22" s="226" t="s">
        <v>294</v>
      </c>
    </row>
    <row r="23" spans="1:3" ht="20.100000000000001" customHeight="1" thickBot="1">
      <c r="A23" s="231" t="s">
        <v>295</v>
      </c>
      <c r="B23" s="232">
        <f>B22</f>
        <v>20.73</v>
      </c>
      <c r="C23" s="233" t="s">
        <v>124</v>
      </c>
    </row>
    <row r="26" spans="1:3" ht="20.100000000000001" customHeight="1" thickBot="1">
      <c r="A26" s="674" t="s">
        <v>299</v>
      </c>
      <c r="B26" s="674"/>
      <c r="C26" s="674"/>
    </row>
    <row r="27" spans="1:3" ht="20.100000000000001" customHeight="1">
      <c r="A27" s="219" t="s">
        <v>282</v>
      </c>
      <c r="B27" s="220">
        <v>365</v>
      </c>
      <c r="C27" s="221" t="s">
        <v>297</v>
      </c>
    </row>
    <row r="28" spans="1:3" ht="20.100000000000001" customHeight="1">
      <c r="A28" s="222" t="s">
        <v>298</v>
      </c>
      <c r="B28" s="223">
        <v>0</v>
      </c>
      <c r="C28" s="224"/>
    </row>
    <row r="29" spans="1:3" ht="20.100000000000001" customHeight="1">
      <c r="A29" s="222" t="s">
        <v>283</v>
      </c>
      <c r="B29" s="223" t="s">
        <v>284</v>
      </c>
      <c r="C29" s="224"/>
    </row>
    <row r="30" spans="1:3" ht="20.100000000000001" customHeight="1">
      <c r="A30" s="222" t="s">
        <v>285</v>
      </c>
      <c r="B30" s="225">
        <f>365/7</f>
        <v>52.142856999999999</v>
      </c>
      <c r="C30" s="226" t="s">
        <v>286</v>
      </c>
    </row>
    <row r="31" spans="1:3" ht="20.100000000000001" customHeight="1">
      <c r="A31" s="222" t="s">
        <v>124</v>
      </c>
      <c r="B31" s="225">
        <f>B30*5</f>
        <v>260.71428500000002</v>
      </c>
      <c r="C31" s="226" t="s">
        <v>287</v>
      </c>
    </row>
    <row r="32" spans="1:3" ht="42" customHeight="1">
      <c r="A32" s="222" t="s">
        <v>288</v>
      </c>
      <c r="B32" s="223">
        <v>13</v>
      </c>
      <c r="C32" s="227" t="s">
        <v>289</v>
      </c>
    </row>
    <row r="33" spans="1:3" ht="20.100000000000001" customHeight="1">
      <c r="A33" s="222" t="s">
        <v>290</v>
      </c>
      <c r="B33" s="228">
        <v>10</v>
      </c>
      <c r="C33" s="224"/>
    </row>
    <row r="34" spans="1:3" ht="20.100000000000001" customHeight="1">
      <c r="A34" s="222" t="s">
        <v>291</v>
      </c>
      <c r="B34" s="229">
        <f>B31-B33</f>
        <v>250.71428499999999</v>
      </c>
      <c r="C34" s="226" t="s">
        <v>292</v>
      </c>
    </row>
    <row r="35" spans="1:3" ht="20.100000000000001" customHeight="1" thickBot="1">
      <c r="A35" s="222" t="s">
        <v>293</v>
      </c>
      <c r="B35" s="230">
        <f>B34/12</f>
        <v>20.892859999999999</v>
      </c>
      <c r="C35" s="226" t="s">
        <v>294</v>
      </c>
    </row>
    <row r="36" spans="1:3" ht="20.100000000000001" customHeight="1" thickBot="1">
      <c r="A36" s="231" t="s">
        <v>295</v>
      </c>
      <c r="B36" s="232">
        <f>B35</f>
        <v>20.89</v>
      </c>
      <c r="C36" s="233" t="s">
        <v>124</v>
      </c>
    </row>
    <row r="39" spans="1:3" ht="20.100000000000001" customHeight="1" thickBot="1">
      <c r="A39" s="674" t="s">
        <v>300</v>
      </c>
      <c r="B39" s="674"/>
      <c r="C39" s="674"/>
    </row>
    <row r="40" spans="1:3" ht="20.100000000000001" customHeight="1">
      <c r="A40" s="219" t="s">
        <v>282</v>
      </c>
      <c r="B40" s="220">
        <v>366</v>
      </c>
      <c r="C40" s="221" t="s">
        <v>297</v>
      </c>
    </row>
    <row r="41" spans="1:3" ht="20.100000000000001" customHeight="1">
      <c r="A41" s="222" t="s">
        <v>298</v>
      </c>
      <c r="B41" s="223">
        <v>0</v>
      </c>
      <c r="C41" s="224"/>
    </row>
    <row r="42" spans="1:3" ht="20.100000000000001" customHeight="1">
      <c r="A42" s="222" t="s">
        <v>283</v>
      </c>
      <c r="B42" s="223" t="s">
        <v>301</v>
      </c>
      <c r="C42" s="224"/>
    </row>
    <row r="43" spans="1:3" ht="20.100000000000001" customHeight="1">
      <c r="A43" s="222" t="s">
        <v>285</v>
      </c>
      <c r="B43" s="225">
        <f>366/7</f>
        <v>52.285713999999999</v>
      </c>
      <c r="C43" s="226" t="s">
        <v>286</v>
      </c>
    </row>
    <row r="44" spans="1:3" ht="20.100000000000001" customHeight="1">
      <c r="A44" s="222" t="s">
        <v>124</v>
      </c>
      <c r="B44" s="225">
        <f>B43*5</f>
        <v>261.42856999999998</v>
      </c>
      <c r="C44" s="226" t="s">
        <v>287</v>
      </c>
    </row>
    <row r="45" spans="1:3" ht="57.75" customHeight="1">
      <c r="A45" s="222" t="s">
        <v>288</v>
      </c>
      <c r="B45" s="223">
        <v>13</v>
      </c>
      <c r="C45" s="227" t="s">
        <v>289</v>
      </c>
    </row>
    <row r="46" spans="1:3" ht="20.100000000000001" customHeight="1">
      <c r="A46" s="222" t="s">
        <v>290</v>
      </c>
      <c r="B46" s="228">
        <v>12</v>
      </c>
      <c r="C46" s="224"/>
    </row>
    <row r="47" spans="1:3" ht="20.100000000000001" customHeight="1">
      <c r="A47" s="222" t="s">
        <v>291</v>
      </c>
      <c r="B47" s="229">
        <f>B44-B46</f>
        <v>249.42857000000001</v>
      </c>
      <c r="C47" s="226" t="s">
        <v>292</v>
      </c>
    </row>
    <row r="48" spans="1:3" ht="20.100000000000001" customHeight="1" thickBot="1">
      <c r="A48" s="222" t="s">
        <v>293</v>
      </c>
      <c r="B48" s="230">
        <f>B47/12</f>
        <v>20.785710000000002</v>
      </c>
      <c r="C48" s="226" t="s">
        <v>294</v>
      </c>
    </row>
    <row r="49" spans="1:3" ht="20.100000000000001" customHeight="1" thickBot="1">
      <c r="A49" s="231" t="s">
        <v>295</v>
      </c>
      <c r="B49" s="232">
        <f>B48</f>
        <v>20.79</v>
      </c>
      <c r="C49" s="233" t="s">
        <v>124</v>
      </c>
    </row>
    <row r="52" spans="1:3" ht="20.100000000000001" customHeight="1" thickBot="1">
      <c r="A52" s="674" t="s">
        <v>302</v>
      </c>
      <c r="B52" s="674"/>
      <c r="C52" s="674"/>
    </row>
    <row r="53" spans="1:3" ht="20.100000000000001" customHeight="1">
      <c r="A53" s="219" t="s">
        <v>282</v>
      </c>
      <c r="B53" s="220">
        <v>365</v>
      </c>
      <c r="C53" s="221" t="s">
        <v>297</v>
      </c>
    </row>
    <row r="54" spans="1:3" ht="20.100000000000001" customHeight="1">
      <c r="A54" s="222" t="s">
        <v>298</v>
      </c>
      <c r="B54" s="223">
        <v>0</v>
      </c>
      <c r="C54" s="224"/>
    </row>
    <row r="55" spans="1:3" ht="20.100000000000001" customHeight="1">
      <c r="A55" s="222" t="s">
        <v>283</v>
      </c>
      <c r="B55" s="223" t="s">
        <v>284</v>
      </c>
      <c r="C55" s="224"/>
    </row>
    <row r="56" spans="1:3" ht="20.100000000000001" customHeight="1">
      <c r="A56" s="222" t="s">
        <v>285</v>
      </c>
      <c r="B56" s="225">
        <f>365/7</f>
        <v>52.142856999999999</v>
      </c>
      <c r="C56" s="226" t="s">
        <v>286</v>
      </c>
    </row>
    <row r="57" spans="1:3" ht="20.100000000000001" customHeight="1">
      <c r="A57" s="222" t="s">
        <v>124</v>
      </c>
      <c r="B57" s="225">
        <f>B56*5</f>
        <v>260.71428500000002</v>
      </c>
      <c r="C57" s="226" t="s">
        <v>287</v>
      </c>
    </row>
    <row r="58" spans="1:3" ht="57" customHeight="1">
      <c r="A58" s="222" t="s">
        <v>288</v>
      </c>
      <c r="B58" s="223">
        <v>13</v>
      </c>
      <c r="C58" s="227" t="s">
        <v>289</v>
      </c>
    </row>
    <row r="59" spans="1:3" ht="20.100000000000001" customHeight="1">
      <c r="A59" s="222" t="s">
        <v>290</v>
      </c>
      <c r="B59" s="228">
        <v>12</v>
      </c>
      <c r="C59" s="224"/>
    </row>
    <row r="60" spans="1:3" ht="20.100000000000001" customHeight="1">
      <c r="A60" s="222" t="s">
        <v>291</v>
      </c>
      <c r="B60" s="229">
        <f>B57-B59</f>
        <v>248.71428499999999</v>
      </c>
      <c r="C60" s="226" t="s">
        <v>292</v>
      </c>
    </row>
    <row r="61" spans="1:3" ht="20.100000000000001" customHeight="1" thickBot="1">
      <c r="A61" s="222" t="s">
        <v>293</v>
      </c>
      <c r="B61" s="230">
        <f>B60/12</f>
        <v>20.726189999999999</v>
      </c>
      <c r="C61" s="226" t="s">
        <v>294</v>
      </c>
    </row>
    <row r="62" spans="1:3" ht="20.100000000000001" customHeight="1" thickBot="1">
      <c r="A62" s="231" t="s">
        <v>295</v>
      </c>
      <c r="B62" s="232">
        <f>B61</f>
        <v>20.73</v>
      </c>
      <c r="C62" s="233" t="s">
        <v>124</v>
      </c>
    </row>
  </sheetData>
  <mergeCells count="6">
    <mergeCell ref="A52:C52"/>
    <mergeCell ref="A1:C1"/>
    <mergeCell ref="A12:C12"/>
    <mergeCell ref="A13:C13"/>
    <mergeCell ref="A26:C26"/>
    <mergeCell ref="A39:C39"/>
  </mergeCells>
  <pageMargins left="0.51181102362204722" right="0.51181102362204722" top="0.78740157480314965" bottom="0.78740157480314965" header="0.31496062992125984" footer="0.31496062992125984"/>
  <pageSetup paperSize="9" scale="58" orientation="portrait" r:id="rId1"/>
  <headerFooter>
    <oddHeader>&amp;L&amp;G</oddHeader>
    <oddFooter>&amp;C&amp;G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F261"/>
  <sheetViews>
    <sheetView showGridLines="0" view="pageBreakPreview" zoomScaleNormal="100" zoomScaleSheetLayoutView="100" workbookViewId="0">
      <selection activeCell="E7" sqref="E7"/>
    </sheetView>
  </sheetViews>
  <sheetFormatPr defaultColWidth="29.140625" defaultRowHeight="12.75"/>
  <cols>
    <col min="1" max="1" width="8" style="263" customWidth="1"/>
    <col min="2" max="2" width="47" style="263" customWidth="1"/>
    <col min="3" max="3" width="34.28515625" style="263" customWidth="1"/>
    <col min="4" max="4" width="38.42578125" style="263" customWidth="1"/>
    <col min="5" max="5" width="37.28515625" style="263" customWidth="1"/>
    <col min="6" max="16384" width="29.140625" style="263"/>
  </cols>
  <sheetData>
    <row r="2" spans="2:3" ht="14.25">
      <c r="B2" s="237" t="s">
        <v>303</v>
      </c>
    </row>
    <row r="3" spans="2:3" ht="14.25">
      <c r="B3" s="238"/>
    </row>
    <row r="4" spans="2:3">
      <c r="B4" s="239" t="s">
        <v>304</v>
      </c>
    </row>
    <row r="5" spans="2:3">
      <c r="B5" s="239" t="s">
        <v>305</v>
      </c>
    </row>
    <row r="6" spans="2:3" ht="51" customHeight="1">
      <c r="B6" s="676" t="s">
        <v>359</v>
      </c>
      <c r="C6" s="676"/>
    </row>
    <row r="7" spans="2:3">
      <c r="B7" s="240"/>
    </row>
    <row r="8" spans="2:3" ht="13.5" thickBot="1">
      <c r="B8" s="240"/>
    </row>
    <row r="9" spans="2:3" ht="13.5" thickBot="1">
      <c r="B9" s="678" t="s">
        <v>306</v>
      </c>
      <c r="C9" s="679"/>
    </row>
    <row r="10" spans="2:3">
      <c r="B10" s="264" t="s">
        <v>307</v>
      </c>
      <c r="C10" s="265" t="s">
        <v>308</v>
      </c>
    </row>
    <row r="11" spans="2:3">
      <c r="B11" s="270" t="s">
        <v>196</v>
      </c>
      <c r="C11" s="266">
        <v>3407.06</v>
      </c>
    </row>
    <row r="12" spans="2:3">
      <c r="B12" s="270" t="s">
        <v>198</v>
      </c>
      <c r="C12" s="266">
        <v>3407.06</v>
      </c>
    </row>
    <row r="13" spans="2:3">
      <c r="B13" s="270" t="s">
        <v>199</v>
      </c>
      <c r="C13" s="266">
        <v>4106.16</v>
      </c>
    </row>
    <row r="14" spans="2:3">
      <c r="B14" s="270" t="s">
        <v>200</v>
      </c>
      <c r="C14" s="266">
        <v>4106.16</v>
      </c>
    </row>
    <row r="15" spans="2:3">
      <c r="B15" s="270" t="s">
        <v>201</v>
      </c>
      <c r="C15" s="266" t="s">
        <v>360</v>
      </c>
    </row>
    <row r="16" spans="2:3">
      <c r="B16" s="270" t="s">
        <v>202</v>
      </c>
      <c r="C16" s="266">
        <v>5318.81</v>
      </c>
    </row>
    <row r="17" spans="2:5">
      <c r="B17" s="270" t="s">
        <v>203</v>
      </c>
      <c r="C17" s="266" t="s">
        <v>361</v>
      </c>
    </row>
    <row r="18" spans="2:5">
      <c r="B18" s="270" t="s">
        <v>206</v>
      </c>
      <c r="C18" s="266" t="s">
        <v>362</v>
      </c>
    </row>
    <row r="19" spans="2:5">
      <c r="B19" s="240"/>
    </row>
    <row r="20" spans="2:5">
      <c r="B20" s="241"/>
    </row>
    <row r="21" spans="2:5">
      <c r="B21" s="239" t="s">
        <v>309</v>
      </c>
    </row>
    <row r="22" spans="2:5">
      <c r="B22" s="239" t="s">
        <v>310</v>
      </c>
    </row>
    <row r="23" spans="2:5">
      <c r="B23" s="242"/>
    </row>
    <row r="24" spans="2:5">
      <c r="B24" s="239" t="s">
        <v>311</v>
      </c>
    </row>
    <row r="25" spans="2:5">
      <c r="B25" s="243" t="s">
        <v>312</v>
      </c>
    </row>
    <row r="26" spans="2:5">
      <c r="B26" s="243" t="s">
        <v>313</v>
      </c>
    </row>
    <row r="27" spans="2:5">
      <c r="B27" s="241"/>
    </row>
    <row r="28" spans="2:5">
      <c r="B28" s="239" t="s">
        <v>314</v>
      </c>
    </row>
    <row r="29" spans="2:5">
      <c r="B29" s="243" t="s">
        <v>315</v>
      </c>
    </row>
    <row r="30" spans="2:5" ht="37.5" customHeight="1">
      <c r="B30" s="676" t="s">
        <v>316</v>
      </c>
      <c r="C30" s="676"/>
      <c r="D30" s="676"/>
      <c r="E30" s="676"/>
    </row>
    <row r="31" spans="2:5">
      <c r="B31" s="243" t="s">
        <v>317</v>
      </c>
    </row>
    <row r="32" spans="2:5">
      <c r="B32" s="243"/>
    </row>
    <row r="33" spans="2:6" ht="132" customHeight="1">
      <c r="B33" s="677" t="s">
        <v>369</v>
      </c>
      <c r="C33" s="677"/>
      <c r="D33" s="677"/>
      <c r="E33" s="677"/>
    </row>
    <row r="34" spans="2:6">
      <c r="B34" s="243"/>
    </row>
    <row r="35" spans="2:6" ht="102" customHeight="1">
      <c r="B35" s="676" t="s">
        <v>378</v>
      </c>
      <c r="C35" s="676"/>
      <c r="D35" s="676"/>
      <c r="E35" s="676"/>
    </row>
    <row r="36" spans="2:6">
      <c r="B36" s="243"/>
    </row>
    <row r="37" spans="2:6" ht="37.5" customHeight="1">
      <c r="B37" s="686" t="s">
        <v>368</v>
      </c>
      <c r="C37" s="686"/>
      <c r="D37" s="686"/>
      <c r="E37" s="686"/>
      <c r="F37" s="262"/>
    </row>
    <row r="38" spans="2:6">
      <c r="B38" s="243"/>
    </row>
    <row r="39" spans="2:6">
      <c r="B39" s="243"/>
    </row>
    <row r="41" spans="2:6" ht="13.5" thickBot="1">
      <c r="B41" s="239" t="s">
        <v>318</v>
      </c>
      <c r="F41" s="267"/>
    </row>
    <row r="42" spans="2:6" ht="22.5" customHeight="1" thickBot="1">
      <c r="B42" s="244" t="s">
        <v>116</v>
      </c>
      <c r="C42" s="245" t="s">
        <v>0</v>
      </c>
      <c r="D42" s="246" t="s">
        <v>319</v>
      </c>
    </row>
    <row r="43" spans="2:6" ht="48" customHeight="1" thickBot="1">
      <c r="B43" s="247" t="s">
        <v>320</v>
      </c>
      <c r="C43" s="248">
        <v>0.2</v>
      </c>
      <c r="D43" s="271" t="s">
        <v>321</v>
      </c>
    </row>
    <row r="44" spans="2:6" ht="59.25" customHeight="1" thickBot="1">
      <c r="B44" s="247" t="s">
        <v>322</v>
      </c>
      <c r="C44" s="248">
        <v>2.5000000000000001E-2</v>
      </c>
      <c r="D44" s="271" t="s">
        <v>110</v>
      </c>
    </row>
    <row r="45" spans="2:6">
      <c r="B45" s="680" t="s">
        <v>323</v>
      </c>
      <c r="C45" s="249" t="s">
        <v>324</v>
      </c>
      <c r="D45" s="682" t="s">
        <v>325</v>
      </c>
    </row>
    <row r="46" spans="2:6" ht="24.75" customHeight="1" thickBot="1">
      <c r="B46" s="681"/>
      <c r="C46" s="250" t="s">
        <v>326</v>
      </c>
      <c r="D46" s="683"/>
    </row>
    <row r="47" spans="2:6" ht="36" customHeight="1" thickBot="1">
      <c r="B47" s="247" t="s">
        <v>327</v>
      </c>
      <c r="C47" s="248">
        <v>1.4999999999999999E-2</v>
      </c>
      <c r="D47" s="271" t="s">
        <v>111</v>
      </c>
    </row>
    <row r="48" spans="2:6" ht="64.5" customHeight="1" thickBot="1">
      <c r="B48" s="247" t="s">
        <v>328</v>
      </c>
      <c r="C48" s="248">
        <v>0.01</v>
      </c>
      <c r="D48" s="247" t="s">
        <v>112</v>
      </c>
    </row>
    <row r="49" spans="2:4" ht="31.5" customHeight="1" thickBot="1">
      <c r="B49" s="247" t="s">
        <v>329</v>
      </c>
      <c r="C49" s="248">
        <v>6.0000000000000001E-3</v>
      </c>
      <c r="D49" s="271" t="s">
        <v>113</v>
      </c>
    </row>
    <row r="50" spans="2:4" ht="40.5" customHeight="1" thickBot="1">
      <c r="B50" s="247" t="s">
        <v>330</v>
      </c>
      <c r="C50" s="248">
        <v>2E-3</v>
      </c>
      <c r="D50" s="271" t="s">
        <v>102</v>
      </c>
    </row>
    <row r="51" spans="2:4" ht="28.5" customHeight="1" thickBot="1">
      <c r="B51" s="247" t="s">
        <v>331</v>
      </c>
      <c r="C51" s="248">
        <v>0.08</v>
      </c>
      <c r="D51" s="271" t="s">
        <v>101</v>
      </c>
    </row>
    <row r="52" spans="2:4">
      <c r="B52" s="242"/>
    </row>
    <row r="53" spans="2:4">
      <c r="B53" s="242"/>
    </row>
    <row r="54" spans="2:4">
      <c r="B54" s="239" t="s">
        <v>332</v>
      </c>
    </row>
    <row r="55" spans="2:4">
      <c r="B55" s="242"/>
    </row>
    <row r="56" spans="2:4" ht="38.25" customHeight="1">
      <c r="B56" s="684" t="s">
        <v>333</v>
      </c>
      <c r="C56" s="684"/>
      <c r="D56" s="684"/>
    </row>
    <row r="57" spans="2:4">
      <c r="B57" s="684"/>
      <c r="C57" s="684"/>
      <c r="D57" s="684"/>
    </row>
    <row r="60" spans="2:4">
      <c r="B60" s="241"/>
    </row>
    <row r="61" spans="2:4">
      <c r="B61" s="241"/>
    </row>
    <row r="62" spans="2:4" ht="38.25" customHeight="1">
      <c r="B62" s="685" t="s">
        <v>379</v>
      </c>
      <c r="C62" s="685"/>
      <c r="D62" s="685"/>
    </row>
    <row r="65" spans="2:4">
      <c r="B65" s="241"/>
    </row>
    <row r="66" spans="2:4">
      <c r="B66" s="241"/>
    </row>
    <row r="67" spans="2:4" ht="15">
      <c r="B67" s="687" t="s">
        <v>334</v>
      </c>
      <c r="C67" s="687"/>
      <c r="D67" s="687"/>
    </row>
    <row r="70" spans="2:4" ht="14.25">
      <c r="B70" s="238" t="s">
        <v>335</v>
      </c>
    </row>
    <row r="71" spans="2:4" ht="14.25">
      <c r="B71" s="238" t="s">
        <v>336</v>
      </c>
    </row>
    <row r="72" spans="2:4" ht="14.25">
      <c r="B72" s="238" t="s">
        <v>337</v>
      </c>
    </row>
    <row r="73" spans="2:4" ht="14.25">
      <c r="B73" s="238"/>
    </row>
    <row r="74" spans="2:4" ht="15">
      <c r="B74" s="268" t="s">
        <v>370</v>
      </c>
    </row>
    <row r="75" spans="2:4" ht="14.25">
      <c r="B75" s="238" t="s">
        <v>338</v>
      </c>
    </row>
    <row r="76" spans="2:4" ht="15">
      <c r="B76" s="238" t="s">
        <v>371</v>
      </c>
    </row>
    <row r="77" spans="2:4" ht="14.25">
      <c r="B77" s="238"/>
    </row>
    <row r="78" spans="2:4" ht="15">
      <c r="B78" s="268" t="s">
        <v>372</v>
      </c>
    </row>
    <row r="79" spans="2:4" ht="15">
      <c r="B79" s="268" t="s">
        <v>373</v>
      </c>
    </row>
    <row r="80" spans="2:4" ht="15">
      <c r="B80" s="268" t="s">
        <v>374</v>
      </c>
    </row>
    <row r="81" spans="2:2" ht="15">
      <c r="B81" s="268" t="s">
        <v>375</v>
      </c>
    </row>
    <row r="82" spans="2:2" ht="15">
      <c r="B82" s="268" t="s">
        <v>376</v>
      </c>
    </row>
    <row r="83" spans="2:2">
      <c r="B83" s="241"/>
    </row>
    <row r="84" spans="2:2">
      <c r="B84" s="241"/>
    </row>
    <row r="85" spans="2:2">
      <c r="B85" s="239" t="s">
        <v>339</v>
      </c>
    </row>
    <row r="86" spans="2:2">
      <c r="B86" s="242"/>
    </row>
    <row r="87" spans="2:2">
      <c r="B87" s="239" t="s">
        <v>340</v>
      </c>
    </row>
    <row r="88" spans="2:2">
      <c r="B88" s="240"/>
    </row>
    <row r="90" spans="2:2">
      <c r="B90" s="242"/>
    </row>
    <row r="91" spans="2:2" ht="114.75">
      <c r="B91" s="260" t="s">
        <v>380</v>
      </c>
    </row>
    <row r="92" spans="2:2">
      <c r="B92" s="241"/>
    </row>
    <row r="93" spans="2:2">
      <c r="B93" s="239" t="s">
        <v>341</v>
      </c>
    </row>
    <row r="94" spans="2:2">
      <c r="B94" s="240"/>
    </row>
    <row r="97" spans="2:2">
      <c r="B97" s="242"/>
    </row>
    <row r="98" spans="2:2" ht="25.5">
      <c r="B98" s="251" t="s">
        <v>342</v>
      </c>
    </row>
    <row r="99" spans="2:2">
      <c r="B99" s="241"/>
    </row>
    <row r="100" spans="2:2" ht="25.5">
      <c r="B100" s="252" t="s">
        <v>343</v>
      </c>
    </row>
    <row r="101" spans="2:2">
      <c r="B101" s="242"/>
    </row>
    <row r="102" spans="2:2" ht="38.25">
      <c r="B102" s="253" t="s">
        <v>344</v>
      </c>
    </row>
    <row r="103" spans="2:2" ht="38.25">
      <c r="B103" s="253" t="s">
        <v>345</v>
      </c>
    </row>
    <row r="104" spans="2:2">
      <c r="B104" s="241"/>
    </row>
    <row r="105" spans="2:2">
      <c r="B105" s="254" t="s">
        <v>346</v>
      </c>
    </row>
    <row r="106" spans="2:2">
      <c r="B106" s="240"/>
    </row>
    <row r="109" spans="2:2">
      <c r="B109" s="242"/>
    </row>
    <row r="110" spans="2:2">
      <c r="B110" s="243" t="s">
        <v>347</v>
      </c>
    </row>
    <row r="111" spans="2:2">
      <c r="B111" s="241"/>
    </row>
    <row r="112" spans="2:2">
      <c r="B112" s="239" t="s">
        <v>348</v>
      </c>
    </row>
    <row r="113" spans="2:4">
      <c r="B113" s="240"/>
    </row>
    <row r="114" spans="2:4">
      <c r="B114" s="241" t="s">
        <v>349</v>
      </c>
    </row>
    <row r="115" spans="2:4">
      <c r="B115" s="241"/>
    </row>
    <row r="116" spans="2:4" ht="25.5">
      <c r="B116" s="272" t="s">
        <v>381</v>
      </c>
    </row>
    <row r="117" spans="2:4">
      <c r="B117" s="272" t="s">
        <v>382</v>
      </c>
    </row>
    <row r="118" spans="2:4">
      <c r="B118" s="272" t="s">
        <v>383</v>
      </c>
    </row>
    <row r="119" spans="2:4" ht="25.5">
      <c r="B119" s="272" t="s">
        <v>384</v>
      </c>
    </row>
    <row r="121" spans="2:4" ht="19.5" customHeight="1">
      <c r="B121" s="688" t="s">
        <v>385</v>
      </c>
      <c r="C121" s="688"/>
      <c r="D121" s="688"/>
    </row>
    <row r="122" spans="2:4">
      <c r="B122" s="272"/>
    </row>
    <row r="129" spans="2:6" ht="25.5">
      <c r="B129" s="252" t="s">
        <v>350</v>
      </c>
    </row>
    <row r="130" spans="2:6">
      <c r="B130" s="242"/>
    </row>
    <row r="131" spans="2:6" ht="29.25" customHeight="1">
      <c r="B131" s="677" t="s">
        <v>344</v>
      </c>
      <c r="C131" s="677"/>
      <c r="D131" s="677"/>
    </row>
    <row r="132" spans="2:6" ht="29.25" customHeight="1">
      <c r="B132" s="677" t="s">
        <v>345</v>
      </c>
      <c r="C132" s="677"/>
      <c r="D132" s="677"/>
    </row>
    <row r="133" spans="2:6">
      <c r="B133" s="241"/>
    </row>
    <row r="134" spans="2:6">
      <c r="B134" s="241"/>
    </row>
    <row r="135" spans="2:6">
      <c r="B135" s="239" t="s">
        <v>351</v>
      </c>
    </row>
    <row r="137" spans="2:6">
      <c r="B137" s="256" t="s">
        <v>363</v>
      </c>
    </row>
    <row r="138" spans="2:6">
      <c r="B138" s="243"/>
    </row>
    <row r="139" spans="2:6" ht="45" customHeight="1">
      <c r="B139" s="700" t="s">
        <v>364</v>
      </c>
      <c r="C139" s="700"/>
      <c r="D139" s="700"/>
      <c r="E139" s="700"/>
      <c r="F139" s="400"/>
    </row>
    <row r="140" spans="2:6" ht="36" customHeight="1">
      <c r="B140" s="676" t="s">
        <v>365</v>
      </c>
      <c r="C140" s="676"/>
      <c r="D140" s="676"/>
      <c r="E140" s="676"/>
      <c r="F140" s="676"/>
    </row>
    <row r="141" spans="2:6" ht="40.5" customHeight="1">
      <c r="B141" s="676" t="s">
        <v>367</v>
      </c>
      <c r="C141" s="676"/>
      <c r="D141" s="676"/>
      <c r="E141" s="676"/>
      <c r="F141" s="676"/>
    </row>
    <row r="142" spans="2:6" ht="40.5" customHeight="1">
      <c r="B142" s="256" t="s">
        <v>366</v>
      </c>
      <c r="C142" s="261"/>
      <c r="D142" s="261"/>
      <c r="E142" s="261"/>
      <c r="F142" s="261"/>
    </row>
    <row r="143" spans="2:6">
      <c r="B143" s="239" t="s">
        <v>352</v>
      </c>
    </row>
    <row r="144" spans="2:6">
      <c r="B144" s="242"/>
    </row>
    <row r="145" spans="2:4">
      <c r="B145" s="239"/>
    </row>
    <row r="146" spans="2:4">
      <c r="B146" s="269"/>
    </row>
    <row r="147" spans="2:4">
      <c r="B147" s="242"/>
    </row>
    <row r="148" spans="2:4" ht="21.75" customHeight="1">
      <c r="B148" s="676" t="s">
        <v>377</v>
      </c>
      <c r="C148" s="676"/>
      <c r="D148" s="676"/>
    </row>
    <row r="149" spans="2:4">
      <c r="B149" s="241"/>
    </row>
    <row r="150" spans="2:4" ht="38.25">
      <c r="B150" s="251" t="s">
        <v>386</v>
      </c>
    </row>
    <row r="151" spans="2:4">
      <c r="B151" s="251" t="s">
        <v>387</v>
      </c>
      <c r="D151" s="273">
        <f>((1/12)+(1/3/12))/12</f>
        <v>9.2999999999999992E-3</v>
      </c>
    </row>
    <row r="152" spans="2:4">
      <c r="B152" s="255" t="s">
        <v>388</v>
      </c>
    </row>
    <row r="153" spans="2:4">
      <c r="B153" s="251" t="s">
        <v>389</v>
      </c>
    </row>
    <row r="154" spans="2:4">
      <c r="B154" s="251" t="s">
        <v>390</v>
      </c>
    </row>
    <row r="155" spans="2:4">
      <c r="B155" s="255" t="s">
        <v>391</v>
      </c>
    </row>
    <row r="156" spans="2:4" ht="25.5">
      <c r="B156" s="251" t="s">
        <v>392</v>
      </c>
    </row>
    <row r="157" spans="2:4">
      <c r="B157" s="253" t="s">
        <v>393</v>
      </c>
      <c r="D157" s="263">
        <f>8.33%+2.78%</f>
        <v>0.1111</v>
      </c>
    </row>
    <row r="158" spans="2:4">
      <c r="B158" s="253" t="s">
        <v>388</v>
      </c>
      <c r="D158" s="263">
        <f>D157/12</f>
        <v>9.2583333333333302E-3</v>
      </c>
    </row>
    <row r="159" spans="2:4">
      <c r="B159" s="253" t="s">
        <v>389</v>
      </c>
    </row>
    <row r="160" spans="2:4" ht="22.5" customHeight="1">
      <c r="B160" s="241" t="s">
        <v>394</v>
      </c>
    </row>
    <row r="161" spans="2:5">
      <c r="B161" s="269"/>
    </row>
    <row r="162" spans="2:5">
      <c r="B162" s="257" t="s">
        <v>353</v>
      </c>
    </row>
    <row r="163" spans="2:5">
      <c r="B163" s="257"/>
    </row>
    <row r="164" spans="2:5">
      <c r="B164" s="242"/>
    </row>
    <row r="165" spans="2:5">
      <c r="B165" s="242"/>
    </row>
    <row r="166" spans="2:5">
      <c r="B166" s="243" t="s">
        <v>395</v>
      </c>
    </row>
    <row r="167" spans="2:5">
      <c r="B167" s="243" t="s">
        <v>396</v>
      </c>
    </row>
    <row r="168" spans="2:5">
      <c r="B168" s="243" t="s">
        <v>397</v>
      </c>
      <c r="E168" s="263">
        <f>((5/30)/12)*1.5%</f>
        <v>2.0833333333333299E-4</v>
      </c>
    </row>
    <row r="169" spans="2:5">
      <c r="B169" s="243" t="s">
        <v>398</v>
      </c>
    </row>
    <row r="170" spans="2:5">
      <c r="B170" s="243" t="s">
        <v>399</v>
      </c>
    </row>
    <row r="171" spans="2:5">
      <c r="B171" s="243" t="s">
        <v>400</v>
      </c>
    </row>
    <row r="172" spans="2:5">
      <c r="B172" s="243" t="s">
        <v>401</v>
      </c>
    </row>
    <row r="173" spans="2:5">
      <c r="B173" s="258" t="s">
        <v>402</v>
      </c>
    </row>
    <row r="174" spans="2:5">
      <c r="B174" s="242"/>
    </row>
    <row r="175" spans="2:5">
      <c r="B175" s="239" t="s">
        <v>354</v>
      </c>
    </row>
    <row r="176" spans="2:5">
      <c r="B176" s="257"/>
    </row>
    <row r="177" spans="2:5">
      <c r="B177" s="242"/>
    </row>
    <row r="178" spans="2:5">
      <c r="B178" s="242"/>
    </row>
    <row r="179" spans="2:5">
      <c r="B179" s="243" t="s">
        <v>403</v>
      </c>
    </row>
    <row r="180" spans="2:5">
      <c r="B180" s="243" t="s">
        <v>404</v>
      </c>
    </row>
    <row r="181" spans="2:5">
      <c r="B181" s="243" t="s">
        <v>405</v>
      </c>
      <c r="E181" s="273">
        <f>((5/30)/12)*1.5%</f>
        <v>2.0000000000000001E-4</v>
      </c>
    </row>
    <row r="182" spans="2:5">
      <c r="B182" s="243" t="s">
        <v>398</v>
      </c>
    </row>
    <row r="183" spans="2:5">
      <c r="B183" s="243" t="s">
        <v>406</v>
      </c>
    </row>
    <row r="184" spans="2:5">
      <c r="B184" s="243" t="s">
        <v>400</v>
      </c>
    </row>
    <row r="185" spans="2:5">
      <c r="B185" s="243" t="s">
        <v>401</v>
      </c>
    </row>
    <row r="186" spans="2:5">
      <c r="B186" s="258" t="s">
        <v>407</v>
      </c>
    </row>
    <row r="187" spans="2:5">
      <c r="B187" s="258" t="s">
        <v>402</v>
      </c>
    </row>
    <row r="188" spans="2:5">
      <c r="B188" s="258"/>
    </row>
    <row r="189" spans="2:5" ht="23.25" customHeight="1">
      <c r="B189" s="689" t="s">
        <v>355</v>
      </c>
      <c r="C189" s="689"/>
    </row>
    <row r="191" spans="2:5">
      <c r="B191" s="242"/>
      <c r="E191" s="274"/>
    </row>
    <row r="192" spans="2:5">
      <c r="B192" s="258"/>
    </row>
    <row r="193" spans="2:5">
      <c r="B193" s="258" t="s">
        <v>409</v>
      </c>
    </row>
    <row r="194" spans="2:5">
      <c r="B194" s="258" t="s">
        <v>396</v>
      </c>
    </row>
    <row r="195" spans="2:5">
      <c r="B195" s="258" t="s">
        <v>410</v>
      </c>
    </row>
    <row r="196" spans="2:5">
      <c r="B196" s="258" t="s">
        <v>398</v>
      </c>
      <c r="E196" s="263">
        <f>((15/30)/12)*0.97%</f>
        <v>4.0416666666666699E-4</v>
      </c>
    </row>
    <row r="197" spans="2:5">
      <c r="B197" s="258" t="s">
        <v>411</v>
      </c>
    </row>
    <row r="198" spans="2:5">
      <c r="B198" s="258" t="s">
        <v>400</v>
      </c>
    </row>
    <row r="199" spans="2:5">
      <c r="B199" s="258" t="s">
        <v>401</v>
      </c>
    </row>
    <row r="200" spans="2:5">
      <c r="B200" s="258" t="s">
        <v>412</v>
      </c>
    </row>
    <row r="201" spans="2:5">
      <c r="B201" s="258"/>
    </row>
    <row r="202" spans="2:5">
      <c r="B202" s="241"/>
    </row>
    <row r="203" spans="2:5" ht="30" customHeight="1">
      <c r="B203" s="252" t="s">
        <v>356</v>
      </c>
    </row>
    <row r="206" spans="2:5">
      <c r="B206" s="242"/>
    </row>
    <row r="207" spans="2:5">
      <c r="B207" s="242"/>
    </row>
    <row r="208" spans="2:5">
      <c r="B208" s="241" t="s">
        <v>413</v>
      </c>
    </row>
    <row r="209" spans="2:4">
      <c r="B209" s="241" t="s">
        <v>414</v>
      </c>
    </row>
    <row r="210" spans="2:4">
      <c r="B210" s="241" t="s">
        <v>415</v>
      </c>
    </row>
    <row r="211" spans="2:4">
      <c r="B211" s="241" t="s">
        <v>398</v>
      </c>
    </row>
    <row r="212" spans="2:4">
      <c r="B212" s="241" t="s">
        <v>416</v>
      </c>
    </row>
    <row r="213" spans="2:4">
      <c r="B213" s="241" t="s">
        <v>417</v>
      </c>
    </row>
    <row r="214" spans="2:4">
      <c r="B214" s="241" t="s">
        <v>418</v>
      </c>
    </row>
    <row r="215" spans="2:4">
      <c r="B215" s="242"/>
    </row>
    <row r="216" spans="2:4">
      <c r="B216" s="242"/>
    </row>
    <row r="217" spans="2:4" ht="30" customHeight="1">
      <c r="B217" s="252" t="s">
        <v>408</v>
      </c>
    </row>
    <row r="218" spans="2:4" ht="30" customHeight="1">
      <c r="B218" s="252"/>
    </row>
    <row r="219" spans="2:4" ht="15.75" customHeight="1">
      <c r="B219" s="252"/>
    </row>
    <row r="220" spans="2:4">
      <c r="B220" s="243" t="s">
        <v>395</v>
      </c>
      <c r="D220" s="258"/>
    </row>
    <row r="221" spans="2:4">
      <c r="B221" s="243" t="s">
        <v>396</v>
      </c>
    </row>
    <row r="222" spans="2:4">
      <c r="B222" s="243" t="s">
        <v>397</v>
      </c>
    </row>
    <row r="223" spans="2:4">
      <c r="B223" s="243" t="s">
        <v>398</v>
      </c>
      <c r="D223" s="242"/>
    </row>
    <row r="224" spans="2:4">
      <c r="B224" s="243" t="s">
        <v>399</v>
      </c>
      <c r="D224" s="242"/>
    </row>
    <row r="225" spans="2:4">
      <c r="B225" s="243" t="s">
        <v>400</v>
      </c>
      <c r="D225" s="242"/>
    </row>
    <row r="226" spans="2:4">
      <c r="B226" s="243" t="s">
        <v>401</v>
      </c>
      <c r="D226" s="242"/>
    </row>
    <row r="227" spans="2:4">
      <c r="B227" s="258" t="s">
        <v>402</v>
      </c>
      <c r="D227" s="242"/>
    </row>
    <row r="228" spans="2:4">
      <c r="B228" s="241"/>
    </row>
    <row r="229" spans="2:4">
      <c r="B229" s="241"/>
    </row>
    <row r="230" spans="2:4">
      <c r="B230" s="239" t="s">
        <v>357</v>
      </c>
    </row>
    <row r="231" spans="2:4">
      <c r="C231" s="252"/>
    </row>
    <row r="232" spans="2:4">
      <c r="B232" s="239"/>
    </row>
    <row r="233" spans="2:4">
      <c r="B233" s="239"/>
    </row>
    <row r="234" spans="2:4">
      <c r="B234" s="259"/>
    </row>
    <row r="235" spans="2:4">
      <c r="B235" s="239" t="s">
        <v>358</v>
      </c>
    </row>
    <row r="236" spans="2:4">
      <c r="D236" s="252"/>
    </row>
    <row r="237" spans="2:4">
      <c r="C237" s="239"/>
    </row>
    <row r="238" spans="2:4">
      <c r="C238" s="239"/>
    </row>
    <row r="240" spans="2:4">
      <c r="B240" s="275" t="s">
        <v>419</v>
      </c>
    </row>
    <row r="241" spans="2:5">
      <c r="B241" s="275" t="s">
        <v>420</v>
      </c>
    </row>
    <row r="242" spans="2:5" ht="69" customHeight="1">
      <c r="B242" s="688" t="s">
        <v>421</v>
      </c>
      <c r="C242" s="688"/>
      <c r="D242" s="688"/>
    </row>
    <row r="243" spans="2:5">
      <c r="B243" s="263" t="s">
        <v>422</v>
      </c>
    </row>
    <row r="244" spans="2:5">
      <c r="B244" s="263" t="s">
        <v>423</v>
      </c>
    </row>
    <row r="245" spans="2:5">
      <c r="B245" s="263" t="s">
        <v>424</v>
      </c>
    </row>
    <row r="246" spans="2:5">
      <c r="B246" s="263" t="s">
        <v>425</v>
      </c>
    </row>
    <row r="247" spans="2:5">
      <c r="B247" s="263" t="s">
        <v>426</v>
      </c>
    </row>
    <row r="249" spans="2:5" ht="52.5" customHeight="1">
      <c r="B249" s="699" t="s">
        <v>427</v>
      </c>
      <c r="C249" s="699"/>
      <c r="D249" s="699"/>
    </row>
    <row r="250" spans="2:5" ht="52.5" customHeight="1">
      <c r="B250" s="401"/>
      <c r="C250" s="401"/>
      <c r="D250" s="401"/>
    </row>
    <row r="251" spans="2:5" ht="16.5" customHeight="1">
      <c r="B251" s="696" t="s">
        <v>438</v>
      </c>
      <c r="C251" s="697"/>
      <c r="D251" s="697"/>
      <c r="E251" s="698"/>
    </row>
    <row r="252" spans="2:5" ht="52.5" customHeight="1">
      <c r="B252" s="690" t="s">
        <v>437</v>
      </c>
      <c r="C252" s="691"/>
      <c r="E252" s="402"/>
    </row>
    <row r="253" spans="2:5" ht="23.25" customHeight="1">
      <c r="B253" s="403" t="s">
        <v>439</v>
      </c>
      <c r="E253" s="402"/>
    </row>
    <row r="254" spans="2:5">
      <c r="B254" s="403"/>
      <c r="E254" s="402"/>
    </row>
    <row r="255" spans="2:5" ht="14.25">
      <c r="B255" s="404">
        <v>45890.802777777797</v>
      </c>
      <c r="E255" s="402"/>
    </row>
    <row r="256" spans="2:5" ht="14.25" customHeight="1">
      <c r="B256" s="692" t="s">
        <v>440</v>
      </c>
      <c r="C256" s="693"/>
      <c r="D256" s="693"/>
      <c r="E256" s="402"/>
    </row>
    <row r="257" spans="2:5">
      <c r="B257" s="692"/>
      <c r="C257" s="693"/>
      <c r="D257" s="693"/>
      <c r="E257" s="402"/>
    </row>
    <row r="258" spans="2:5">
      <c r="B258" s="692"/>
      <c r="C258" s="693"/>
      <c r="D258" s="693"/>
      <c r="E258" s="402"/>
    </row>
    <row r="259" spans="2:5">
      <c r="B259" s="692"/>
      <c r="C259" s="693"/>
      <c r="D259" s="693"/>
      <c r="E259" s="402"/>
    </row>
    <row r="260" spans="2:5">
      <c r="B260" s="692"/>
      <c r="C260" s="693"/>
      <c r="D260" s="693"/>
      <c r="E260" s="402"/>
    </row>
    <row r="261" spans="2:5" ht="6" customHeight="1">
      <c r="B261" s="694"/>
      <c r="C261" s="695"/>
      <c r="D261" s="695"/>
      <c r="E261" s="405"/>
    </row>
  </sheetData>
  <mergeCells count="24">
    <mergeCell ref="B256:D261"/>
    <mergeCell ref="B251:E251"/>
    <mergeCell ref="B249:D249"/>
    <mergeCell ref="B139:E139"/>
    <mergeCell ref="B189:C189"/>
    <mergeCell ref="B242:D242"/>
    <mergeCell ref="B132:D132"/>
    <mergeCell ref="B148:D148"/>
    <mergeCell ref="B252:C252"/>
    <mergeCell ref="B6:C6"/>
    <mergeCell ref="B140:F140"/>
    <mergeCell ref="B141:F141"/>
    <mergeCell ref="B33:E33"/>
    <mergeCell ref="B35:E35"/>
    <mergeCell ref="B9:C9"/>
    <mergeCell ref="B45:B46"/>
    <mergeCell ref="D45:D46"/>
    <mergeCell ref="B56:D57"/>
    <mergeCell ref="B62:D62"/>
    <mergeCell ref="B131:D131"/>
    <mergeCell ref="B37:E37"/>
    <mergeCell ref="B30:E30"/>
    <mergeCell ref="B67:D67"/>
    <mergeCell ref="B121:D121"/>
  </mergeCells>
  <pageMargins left="0.51181102362204722" right="0.51181102362204722" top="0.78740157480314965" bottom="0.78740157480314965" header="0.31496062992125984" footer="0.31496062992125984"/>
  <pageSetup paperSize="9" scale="57" orientation="portrait" r:id="rId1"/>
  <headerFooter>
    <oddHeader>&amp;L&amp;G</oddHeader>
    <oddFooter>&amp;C&amp;G</oddFooter>
  </headerFooter>
  <colBreaks count="1" manualBreakCount="1">
    <brk id="5" min="1" max="251" man="1"/>
  </colBreaks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B1:O21"/>
  <sheetViews>
    <sheetView showGridLines="0" tabSelected="1" view="pageBreakPreview" zoomScaleNormal="80" zoomScaleSheetLayoutView="100" workbookViewId="0">
      <selection activeCell="N8" sqref="N8"/>
    </sheetView>
  </sheetViews>
  <sheetFormatPr defaultRowHeight="15"/>
  <cols>
    <col min="1" max="1" width="9.140625" style="134"/>
    <col min="2" max="2" width="17.85546875" style="134" bestFit="1" customWidth="1"/>
    <col min="3" max="3" width="41.42578125" style="182" customWidth="1"/>
    <col min="4" max="4" width="5" style="134" bestFit="1" customWidth="1"/>
    <col min="5" max="5" width="7.28515625" style="134" bestFit="1" customWidth="1"/>
    <col min="6" max="6" width="10.85546875" style="134" customWidth="1"/>
    <col min="7" max="7" width="7.28515625" style="134" bestFit="1" customWidth="1"/>
    <col min="8" max="8" width="11" style="134" bestFit="1" customWidth="1"/>
    <col min="9" max="9" width="16.140625" style="134" customWidth="1"/>
    <col min="10" max="10" width="10.85546875" style="134" bestFit="1" customWidth="1"/>
    <col min="11" max="13" width="9.140625" style="134"/>
    <col min="14" max="14" width="23.5703125" style="134" customWidth="1"/>
    <col min="15" max="16384" width="9.140625" style="134"/>
  </cols>
  <sheetData>
    <row r="1" spans="2:15" ht="15.75" thickBot="1"/>
    <row r="2" spans="2:15" ht="15.75" thickBot="1">
      <c r="B2" s="701" t="s">
        <v>252</v>
      </c>
      <c r="C2" s="702"/>
      <c r="D2" s="702"/>
      <c r="E2" s="702"/>
      <c r="F2" s="702"/>
      <c r="G2" s="702"/>
      <c r="H2" s="702"/>
      <c r="I2" s="702"/>
      <c r="J2" s="703"/>
    </row>
    <row r="3" spans="2:15" ht="45.75" thickTop="1">
      <c r="B3" s="183" t="s">
        <v>260</v>
      </c>
      <c r="C3" s="184" t="s">
        <v>117</v>
      </c>
      <c r="D3" s="184" t="s">
        <v>261</v>
      </c>
      <c r="E3" s="184" t="s">
        <v>258</v>
      </c>
      <c r="F3" s="184" t="s">
        <v>259</v>
      </c>
      <c r="G3" s="184" t="s">
        <v>262</v>
      </c>
      <c r="H3" s="184" t="s">
        <v>118</v>
      </c>
      <c r="I3" s="184" t="s">
        <v>263</v>
      </c>
      <c r="J3" s="185" t="s">
        <v>264</v>
      </c>
    </row>
    <row r="4" spans="2:15" ht="66.75" customHeight="1">
      <c r="B4" s="179" t="s">
        <v>247</v>
      </c>
      <c r="C4" s="180" t="s">
        <v>253</v>
      </c>
      <c r="D4" s="186" t="s">
        <v>265</v>
      </c>
      <c r="E4" s="187">
        <v>2</v>
      </c>
      <c r="F4" s="187">
        <v>1</v>
      </c>
      <c r="G4" s="187">
        <f>E4+(F4*3)</f>
        <v>5</v>
      </c>
      <c r="H4" s="188">
        <v>170</v>
      </c>
      <c r="I4" s="189">
        <f t="shared" ref="I4:I8" si="0">H4*G4</f>
        <v>850</v>
      </c>
      <c r="J4" s="190">
        <f>I4/24</f>
        <v>35.42</v>
      </c>
      <c r="M4" s="134">
        <v>2</v>
      </c>
      <c r="N4" s="134">
        <v>2025</v>
      </c>
      <c r="O4" s="134">
        <v>6</v>
      </c>
    </row>
    <row r="5" spans="2:15" ht="45">
      <c r="B5" s="179" t="s">
        <v>248</v>
      </c>
      <c r="C5" s="180" t="s">
        <v>254</v>
      </c>
      <c r="D5" s="186" t="s">
        <v>265</v>
      </c>
      <c r="E5" s="187">
        <v>2</v>
      </c>
      <c r="F5" s="187">
        <v>1</v>
      </c>
      <c r="G5" s="187">
        <f>E5+(F5*3)</f>
        <v>5</v>
      </c>
      <c r="H5" s="188">
        <v>60</v>
      </c>
      <c r="I5" s="189">
        <f t="shared" si="0"/>
        <v>300</v>
      </c>
      <c r="J5" s="190">
        <f t="shared" ref="J5:J8" si="1">I5/24</f>
        <v>12.5</v>
      </c>
      <c r="M5" s="134">
        <v>1</v>
      </c>
      <c r="N5" s="191">
        <v>46113</v>
      </c>
      <c r="O5" s="134">
        <v>6</v>
      </c>
    </row>
    <row r="6" spans="2:15" ht="30">
      <c r="B6" s="179" t="s">
        <v>249</v>
      </c>
      <c r="C6" s="180" t="s">
        <v>255</v>
      </c>
      <c r="D6" s="186" t="s">
        <v>265</v>
      </c>
      <c r="E6" s="187">
        <v>2</v>
      </c>
      <c r="F6" s="187">
        <v>1</v>
      </c>
      <c r="G6" s="187">
        <f>E6+(F6*3)</f>
        <v>5</v>
      </c>
      <c r="H6" s="188">
        <v>65</v>
      </c>
      <c r="I6" s="189">
        <f t="shared" si="0"/>
        <v>325</v>
      </c>
      <c r="J6" s="190">
        <f t="shared" si="1"/>
        <v>13.54</v>
      </c>
      <c r="M6" s="134">
        <v>1</v>
      </c>
      <c r="N6" s="191">
        <v>46296</v>
      </c>
      <c r="O6" s="134">
        <v>6</v>
      </c>
    </row>
    <row r="7" spans="2:15" ht="30">
      <c r="B7" s="179" t="s">
        <v>250</v>
      </c>
      <c r="C7" s="181" t="s">
        <v>256</v>
      </c>
      <c r="D7" s="186" t="s">
        <v>122</v>
      </c>
      <c r="E7" s="187">
        <v>1</v>
      </c>
      <c r="F7" s="187">
        <v>1</v>
      </c>
      <c r="G7" s="187">
        <f>E7+(F7*3)</f>
        <v>4</v>
      </c>
      <c r="H7" s="188">
        <v>89.9</v>
      </c>
      <c r="I7" s="189">
        <f t="shared" si="0"/>
        <v>359.6</v>
      </c>
      <c r="J7" s="190">
        <f t="shared" si="1"/>
        <v>14.98</v>
      </c>
      <c r="M7" s="134">
        <v>1</v>
      </c>
      <c r="N7" s="191">
        <v>46113</v>
      </c>
      <c r="O7" s="134">
        <v>6</v>
      </c>
    </row>
    <row r="8" spans="2:15" ht="30">
      <c r="B8" s="179" t="s">
        <v>251</v>
      </c>
      <c r="C8" s="181" t="s">
        <v>257</v>
      </c>
      <c r="D8" s="186" t="s">
        <v>122</v>
      </c>
      <c r="E8" s="187">
        <v>2</v>
      </c>
      <c r="F8" s="187">
        <v>1</v>
      </c>
      <c r="G8" s="187">
        <f>E8+(F8*3)</f>
        <v>5</v>
      </c>
      <c r="H8" s="188">
        <v>10</v>
      </c>
      <c r="I8" s="189">
        <f t="shared" si="0"/>
        <v>50</v>
      </c>
      <c r="J8" s="190">
        <f t="shared" si="1"/>
        <v>2.08</v>
      </c>
      <c r="M8" s="134">
        <f>SUM(M4:M7)</f>
        <v>5</v>
      </c>
      <c r="O8" s="134">
        <f>SUM(O4:O7)</f>
        <v>24</v>
      </c>
    </row>
    <row r="9" spans="2:15" ht="15.75" thickBot="1">
      <c r="B9" s="704" t="s">
        <v>266</v>
      </c>
      <c r="C9" s="705"/>
      <c r="D9" s="705"/>
      <c r="E9" s="705"/>
      <c r="F9" s="705"/>
      <c r="G9" s="705"/>
      <c r="H9" s="705"/>
      <c r="I9" s="192">
        <f>SUM(I4:I8)</f>
        <v>1884.6</v>
      </c>
      <c r="J9" s="193">
        <f>SUM(J4:J8)</f>
        <v>78.52</v>
      </c>
    </row>
    <row r="10" spans="2:15" ht="15.75" thickBot="1">
      <c r="B10" s="194"/>
      <c r="C10" s="195"/>
      <c r="D10" s="194"/>
      <c r="E10" s="194"/>
      <c r="F10" s="194"/>
      <c r="G10" s="196"/>
      <c r="H10" s="197"/>
      <c r="I10" s="197"/>
      <c r="J10" s="197"/>
    </row>
    <row r="11" spans="2:15" ht="15.75" thickBot="1">
      <c r="B11" s="701" t="s">
        <v>267</v>
      </c>
      <c r="C11" s="702"/>
      <c r="D11" s="702"/>
      <c r="E11" s="702"/>
      <c r="F11" s="702"/>
      <c r="G11" s="702"/>
      <c r="H11" s="702"/>
      <c r="I11" s="702"/>
      <c r="J11" s="703"/>
    </row>
    <row r="12" spans="2:15" ht="45.75" thickTop="1">
      <c r="B12" s="183" t="s">
        <v>260</v>
      </c>
      <c r="C12" s="184" t="s">
        <v>117</v>
      </c>
      <c r="D12" s="184" t="s">
        <v>261</v>
      </c>
      <c r="E12" s="184" t="s">
        <v>258</v>
      </c>
      <c r="F12" s="184" t="s">
        <v>259</v>
      </c>
      <c r="G12" s="184" t="s">
        <v>262</v>
      </c>
      <c r="H12" s="184" t="s">
        <v>118</v>
      </c>
      <c r="I12" s="184" t="s">
        <v>263</v>
      </c>
      <c r="J12" s="185" t="s">
        <v>264</v>
      </c>
    </row>
    <row r="13" spans="2:15" ht="75">
      <c r="B13" s="179" t="s">
        <v>247</v>
      </c>
      <c r="C13" s="180" t="s">
        <v>253</v>
      </c>
      <c r="D13" s="186" t="s">
        <v>265</v>
      </c>
      <c r="E13" s="187">
        <v>2</v>
      </c>
      <c r="F13" s="187">
        <v>1</v>
      </c>
      <c r="G13" s="187">
        <f t="shared" ref="G13:G18" si="2">E13+(F13*3)</f>
        <v>5</v>
      </c>
      <c r="H13" s="188">
        <f>H4</f>
        <v>170</v>
      </c>
      <c r="I13" s="189">
        <f t="shared" ref="I13:I18" si="3">H13*G13</f>
        <v>850</v>
      </c>
      <c r="J13" s="190">
        <f>I13/24</f>
        <v>35.42</v>
      </c>
    </row>
    <row r="14" spans="2:15" ht="30">
      <c r="B14" s="179" t="s">
        <v>268</v>
      </c>
      <c r="C14" s="180" t="s">
        <v>269</v>
      </c>
      <c r="D14" s="186" t="s">
        <v>265</v>
      </c>
      <c r="E14" s="187">
        <v>2</v>
      </c>
      <c r="F14" s="187">
        <v>1</v>
      </c>
      <c r="G14" s="187">
        <f t="shared" si="2"/>
        <v>5</v>
      </c>
      <c r="H14" s="188">
        <v>50</v>
      </c>
      <c r="I14" s="189">
        <f t="shared" si="3"/>
        <v>250</v>
      </c>
      <c r="J14" s="190">
        <f t="shared" ref="J14:J18" si="4">I14/24</f>
        <v>10.42</v>
      </c>
    </row>
    <row r="15" spans="2:15" ht="30">
      <c r="B15" s="179" t="s">
        <v>270</v>
      </c>
      <c r="C15" s="180" t="s">
        <v>255</v>
      </c>
      <c r="D15" s="186" t="s">
        <v>265</v>
      </c>
      <c r="E15" s="187">
        <v>2</v>
      </c>
      <c r="F15" s="187">
        <v>1</v>
      </c>
      <c r="G15" s="187">
        <f t="shared" si="2"/>
        <v>5</v>
      </c>
      <c r="H15" s="188">
        <v>60</v>
      </c>
      <c r="I15" s="189">
        <f t="shared" si="3"/>
        <v>300</v>
      </c>
      <c r="J15" s="190">
        <f t="shared" si="4"/>
        <v>12.5</v>
      </c>
      <c r="N15" s="235">
        <f>'Quadro Resumido'!J26</f>
        <v>179071932.24000001</v>
      </c>
    </row>
    <row r="16" spans="2:15" ht="45">
      <c r="B16" s="179" t="s">
        <v>271</v>
      </c>
      <c r="C16" s="180" t="s">
        <v>272</v>
      </c>
      <c r="D16" s="186" t="s">
        <v>273</v>
      </c>
      <c r="E16" s="187">
        <v>2</v>
      </c>
      <c r="F16" s="187">
        <v>1</v>
      </c>
      <c r="G16" s="187">
        <f t="shared" si="2"/>
        <v>5</v>
      </c>
      <c r="H16" s="188">
        <v>35</v>
      </c>
      <c r="I16" s="189">
        <f t="shared" si="3"/>
        <v>175</v>
      </c>
      <c r="J16" s="190">
        <f t="shared" si="4"/>
        <v>7.29</v>
      </c>
      <c r="N16" s="236" t="e">
        <f>#REF!</f>
        <v>#REF!</v>
      </c>
    </row>
    <row r="17" spans="2:10" ht="45">
      <c r="B17" s="179" t="s">
        <v>274</v>
      </c>
      <c r="C17" s="181" t="s">
        <v>275</v>
      </c>
      <c r="D17" s="186" t="s">
        <v>122</v>
      </c>
      <c r="E17" s="187">
        <v>1</v>
      </c>
      <c r="F17" s="187">
        <v>1</v>
      </c>
      <c r="G17" s="187">
        <f t="shared" si="2"/>
        <v>4</v>
      </c>
      <c r="H17" s="188">
        <f>H7</f>
        <v>89.9</v>
      </c>
      <c r="I17" s="189">
        <f t="shared" si="3"/>
        <v>359.6</v>
      </c>
      <c r="J17" s="190">
        <f t="shared" si="4"/>
        <v>14.98</v>
      </c>
    </row>
    <row r="18" spans="2:10" ht="30">
      <c r="B18" s="198" t="s">
        <v>276</v>
      </c>
      <c r="C18" s="199" t="s">
        <v>277</v>
      </c>
      <c r="D18" s="200" t="s">
        <v>122</v>
      </c>
      <c r="E18" s="201">
        <v>2</v>
      </c>
      <c r="F18" s="202">
        <v>1</v>
      </c>
      <c r="G18" s="202">
        <f t="shared" si="2"/>
        <v>5</v>
      </c>
      <c r="H18" s="203">
        <v>37</v>
      </c>
      <c r="I18" s="204">
        <f t="shared" si="3"/>
        <v>185</v>
      </c>
      <c r="J18" s="190">
        <f t="shared" si="4"/>
        <v>7.71</v>
      </c>
    </row>
    <row r="19" spans="2:10" ht="15.75" thickBot="1">
      <c r="B19" s="704" t="s">
        <v>278</v>
      </c>
      <c r="C19" s="705"/>
      <c r="D19" s="705"/>
      <c r="E19" s="705"/>
      <c r="F19" s="705"/>
      <c r="G19" s="705"/>
      <c r="H19" s="705"/>
      <c r="I19" s="192">
        <f>SUM(I13:I18)</f>
        <v>2119.6</v>
      </c>
      <c r="J19" s="193">
        <f>SUM(J13:J18)</f>
        <v>88.32</v>
      </c>
    </row>
    <row r="20" spans="2:10" ht="15.75" thickBot="1"/>
    <row r="21" spans="2:10" ht="15.75" thickBot="1">
      <c r="B21" s="706" t="s">
        <v>279</v>
      </c>
      <c r="C21" s="707"/>
      <c r="D21" s="707"/>
      <c r="E21" s="707"/>
      <c r="F21" s="707"/>
      <c r="G21" s="707"/>
      <c r="H21" s="707"/>
      <c r="I21" s="205">
        <f>TRUNC(AVERAGE(I19,I9),2)</f>
        <v>2002.1</v>
      </c>
      <c r="J21" s="206">
        <f>TRUNC((I21/24),2)</f>
        <v>83.42</v>
      </c>
    </row>
  </sheetData>
  <mergeCells count="5">
    <mergeCell ref="B2:J2"/>
    <mergeCell ref="B9:H9"/>
    <mergeCell ref="B11:J11"/>
    <mergeCell ref="B19:H19"/>
    <mergeCell ref="B21:H21"/>
  </mergeCells>
  <pageMargins left="0.51181102362204722" right="0.51181102362204722" top="0.78740157480314965" bottom="0.78740157480314965" header="0.31496062992125984" footer="0.31496062992125984"/>
  <pageSetup paperSize="9" scale="64" orientation="portrait" r:id="rId1"/>
  <headerFooter>
    <oddHeader>&amp;L&amp;G</oddHeader>
    <oddFooter>&amp;C&amp;G</oddFooter>
  </headerFooter>
  <colBreaks count="1" manualBreakCount="1">
    <brk id="11" max="1048575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46"/>
  <sheetViews>
    <sheetView showGridLines="0" view="pageBreakPreview" zoomScale="82" zoomScaleNormal="100" zoomScaleSheetLayoutView="82" workbookViewId="0">
      <selection activeCell="C18" sqref="C18"/>
    </sheetView>
  </sheetViews>
  <sheetFormatPr defaultColWidth="9.140625" defaultRowHeight="15"/>
  <cols>
    <col min="1" max="1" width="4.5703125" style="104" customWidth="1"/>
    <col min="2" max="2" width="7" style="104" customWidth="1"/>
    <col min="3" max="3" width="43.7109375" style="104" customWidth="1"/>
    <col min="4" max="4" width="12" style="104" customWidth="1"/>
    <col min="5" max="5" width="9.5703125" style="104" customWidth="1"/>
    <col min="6" max="6" width="21.42578125" style="104" customWidth="1"/>
    <col min="7" max="7" width="15.140625" style="104" customWidth="1"/>
    <col min="8" max="8" width="23.42578125" style="104" customWidth="1"/>
    <col min="9" max="9" width="24.28515625" style="104" bestFit="1" customWidth="1"/>
    <col min="10" max="10" width="24.85546875" style="104" bestFit="1" customWidth="1"/>
    <col min="11" max="11" width="7.42578125" style="104" customWidth="1"/>
    <col min="12" max="12" width="8.140625" style="104" customWidth="1"/>
    <col min="13" max="13" width="8.85546875" style="104" customWidth="1"/>
    <col min="14" max="14" width="10.7109375" style="104" bestFit="1" customWidth="1"/>
    <col min="15" max="15" width="15.42578125" style="104" bestFit="1" customWidth="1"/>
    <col min="16" max="16384" width="9.140625" style="104"/>
  </cols>
  <sheetData>
    <row r="1" spans="2:15" ht="15.75" thickBot="1"/>
    <row r="2" spans="2:15" ht="19.5" thickBot="1">
      <c r="B2" s="472" t="s">
        <v>186</v>
      </c>
      <c r="C2" s="473"/>
      <c r="D2" s="473"/>
      <c r="E2" s="473"/>
      <c r="F2" s="473"/>
      <c r="G2" s="473"/>
      <c r="H2" s="473"/>
      <c r="I2" s="473"/>
      <c r="J2" s="474"/>
    </row>
    <row r="3" spans="2:15" ht="19.5" thickBot="1">
      <c r="B3" s="475" t="s">
        <v>187</v>
      </c>
      <c r="C3" s="476"/>
      <c r="D3" s="476"/>
      <c r="E3" s="476"/>
      <c r="F3" s="476"/>
      <c r="G3" s="476"/>
      <c r="H3" s="476"/>
      <c r="I3" s="476"/>
      <c r="J3" s="477"/>
    </row>
    <row r="4" spans="2:15" ht="56.25">
      <c r="B4" s="105" t="s">
        <v>116</v>
      </c>
      <c r="C4" s="106" t="s">
        <v>188</v>
      </c>
      <c r="D4" s="106" t="s">
        <v>189</v>
      </c>
      <c r="E4" s="106" t="s">
        <v>190</v>
      </c>
      <c r="F4" s="106" t="s">
        <v>191</v>
      </c>
      <c r="G4" s="106" t="s">
        <v>192</v>
      </c>
      <c r="H4" s="106" t="s">
        <v>193</v>
      </c>
      <c r="I4" s="106" t="s">
        <v>194</v>
      </c>
      <c r="J4" s="107" t="s">
        <v>195</v>
      </c>
    </row>
    <row r="5" spans="2:15" ht="18.75">
      <c r="B5" s="108">
        <v>1</v>
      </c>
      <c r="C5" s="109" t="s">
        <v>196</v>
      </c>
      <c r="D5" s="109" t="s">
        <v>121</v>
      </c>
      <c r="E5" s="110" t="s">
        <v>197</v>
      </c>
      <c r="F5" s="111">
        <f>'1-Assistente Administrativo'!F138</f>
        <v>6962.99</v>
      </c>
      <c r="G5" s="112">
        <v>208</v>
      </c>
      <c r="H5" s="113">
        <f t="shared" ref="H5:H12" si="0">TRUNC((F5*G5),2)</f>
        <v>1448301.92</v>
      </c>
      <c r="I5" s="114">
        <f>TRUNC((H5*12),2)</f>
        <v>17379623.039999999</v>
      </c>
      <c r="J5" s="115">
        <f>TRUNC((H5*24),2)</f>
        <v>34759246.079999998</v>
      </c>
      <c r="K5" s="104">
        <f>G5+G18</f>
        <v>283</v>
      </c>
      <c r="L5" s="104">
        <f>K5*24</f>
        <v>6792</v>
      </c>
      <c r="N5" s="210">
        <v>6963.04</v>
      </c>
      <c r="O5" s="208"/>
    </row>
    <row r="6" spans="2:15" ht="37.5">
      <c r="B6" s="108">
        <v>2</v>
      </c>
      <c r="C6" s="109" t="s">
        <v>198</v>
      </c>
      <c r="D6" s="109" t="s">
        <v>121</v>
      </c>
      <c r="E6" s="110" t="s">
        <v>197</v>
      </c>
      <c r="F6" s="111">
        <f>'2-Assist. Adm.(Horário Noturno)'!F142</f>
        <v>7223.78</v>
      </c>
      <c r="G6" s="112">
        <v>1</v>
      </c>
      <c r="H6" s="113">
        <f t="shared" si="0"/>
        <v>7223.78</v>
      </c>
      <c r="I6" s="114">
        <f t="shared" ref="I6:I12" si="1">TRUNC((H6*12),2)</f>
        <v>86685.36</v>
      </c>
      <c r="J6" s="115">
        <f t="shared" ref="J6:J12" si="2">TRUNC((H6*24),2)</f>
        <v>173370.72</v>
      </c>
      <c r="K6" s="104">
        <f>G6</f>
        <v>1</v>
      </c>
      <c r="L6" s="104">
        <f t="shared" ref="L6:L12" si="3">K6*24</f>
        <v>24</v>
      </c>
      <c r="N6" s="210">
        <v>7224.14</v>
      </c>
    </row>
    <row r="7" spans="2:15" ht="18.75">
      <c r="B7" s="108">
        <v>3</v>
      </c>
      <c r="C7" s="109" t="s">
        <v>199</v>
      </c>
      <c r="D7" s="109" t="s">
        <v>121</v>
      </c>
      <c r="E7" s="110" t="s">
        <v>197</v>
      </c>
      <c r="F7" s="111">
        <f>'3-Aux. de Escritório'!F138</f>
        <v>8112.26</v>
      </c>
      <c r="G7" s="112">
        <v>326</v>
      </c>
      <c r="H7" s="113">
        <f t="shared" si="0"/>
        <v>2644596.7599999998</v>
      </c>
      <c r="I7" s="114">
        <f t="shared" si="1"/>
        <v>31735161.120000001</v>
      </c>
      <c r="J7" s="115">
        <f t="shared" si="2"/>
        <v>63470322.240000002</v>
      </c>
      <c r="K7" s="104">
        <f>G7+G19</f>
        <v>511</v>
      </c>
      <c r="L7" s="104">
        <f t="shared" si="3"/>
        <v>12264</v>
      </c>
      <c r="N7" s="210">
        <v>8112.36</v>
      </c>
    </row>
    <row r="8" spans="2:15" ht="37.5">
      <c r="B8" s="108">
        <v>4</v>
      </c>
      <c r="C8" s="109" t="s">
        <v>200</v>
      </c>
      <c r="D8" s="109" t="s">
        <v>121</v>
      </c>
      <c r="E8" s="110" t="s">
        <v>197</v>
      </c>
      <c r="F8" s="111">
        <f>'4-Aux. Escrit.(Horário Noturno)'!F138</f>
        <v>8426.3700000000008</v>
      </c>
      <c r="G8" s="112">
        <v>6</v>
      </c>
      <c r="H8" s="113">
        <f t="shared" si="0"/>
        <v>50558.22</v>
      </c>
      <c r="I8" s="114">
        <f t="shared" si="1"/>
        <v>606698.64</v>
      </c>
      <c r="J8" s="115">
        <f t="shared" si="2"/>
        <v>1213397.28</v>
      </c>
      <c r="K8" s="104">
        <f>G8</f>
        <v>6</v>
      </c>
      <c r="L8" s="104">
        <f t="shared" si="3"/>
        <v>144</v>
      </c>
      <c r="N8" s="210">
        <v>8427.0400000000009</v>
      </c>
    </row>
    <row r="9" spans="2:15" ht="18.75">
      <c r="B9" s="108">
        <v>5</v>
      </c>
      <c r="C9" s="109" t="s">
        <v>201</v>
      </c>
      <c r="D9" s="109" t="s">
        <v>104</v>
      </c>
      <c r="E9" s="110" t="s">
        <v>197</v>
      </c>
      <c r="F9" s="111">
        <f>'5-Téc. em Secretariado'!F138</f>
        <v>6461.35</v>
      </c>
      <c r="G9" s="112">
        <v>76</v>
      </c>
      <c r="H9" s="113">
        <f t="shared" si="0"/>
        <v>491062.6</v>
      </c>
      <c r="I9" s="114">
        <f t="shared" si="1"/>
        <v>5892751.2000000002</v>
      </c>
      <c r="J9" s="115">
        <f t="shared" si="2"/>
        <v>11785502.4</v>
      </c>
      <c r="K9" s="116">
        <f>G9+G20</f>
        <v>169</v>
      </c>
      <c r="L9" s="104">
        <f t="shared" si="3"/>
        <v>4056</v>
      </c>
      <c r="N9" s="210">
        <v>6461.79</v>
      </c>
    </row>
    <row r="10" spans="2:15" ht="37.5">
      <c r="B10" s="108">
        <v>6</v>
      </c>
      <c r="C10" s="109" t="s">
        <v>202</v>
      </c>
      <c r="D10" s="109" t="s">
        <v>104</v>
      </c>
      <c r="E10" s="110" t="s">
        <v>197</v>
      </c>
      <c r="F10" s="117">
        <f>'6-Téc. Secret.(Horário Noturno)'!F138</f>
        <v>6698.41</v>
      </c>
      <c r="G10" s="118">
        <v>3</v>
      </c>
      <c r="H10" s="113">
        <f t="shared" si="0"/>
        <v>20095.23</v>
      </c>
      <c r="I10" s="114">
        <f t="shared" si="1"/>
        <v>241142.76</v>
      </c>
      <c r="J10" s="115">
        <f t="shared" si="2"/>
        <v>482285.52</v>
      </c>
      <c r="K10" s="104">
        <f>G10</f>
        <v>3</v>
      </c>
      <c r="L10" s="104">
        <f t="shared" si="3"/>
        <v>72</v>
      </c>
      <c r="N10" s="210">
        <v>6698.94</v>
      </c>
    </row>
    <row r="11" spans="2:15" ht="18.75">
      <c r="B11" s="108">
        <v>7</v>
      </c>
      <c r="C11" s="109" t="s">
        <v>203</v>
      </c>
      <c r="D11" s="119" t="s">
        <v>204</v>
      </c>
      <c r="E11" s="120" t="s">
        <v>205</v>
      </c>
      <c r="F11" s="117">
        <f>'7-Recepcionista'!F138</f>
        <v>6064.66</v>
      </c>
      <c r="G11" s="118">
        <v>18</v>
      </c>
      <c r="H11" s="113">
        <f t="shared" si="0"/>
        <v>109163.88</v>
      </c>
      <c r="I11" s="114">
        <f t="shared" si="1"/>
        <v>1309966.56</v>
      </c>
      <c r="J11" s="115">
        <f t="shared" si="2"/>
        <v>2619933.12</v>
      </c>
      <c r="K11" s="104">
        <f>G11+G21</f>
        <v>23</v>
      </c>
      <c r="L11" s="104">
        <f t="shared" si="3"/>
        <v>552</v>
      </c>
      <c r="N11" s="210">
        <v>6065.11</v>
      </c>
    </row>
    <row r="12" spans="2:15" ht="18.75">
      <c r="B12" s="108">
        <v>8</v>
      </c>
      <c r="C12" s="109" t="s">
        <v>206</v>
      </c>
      <c r="D12" s="119" t="s">
        <v>207</v>
      </c>
      <c r="E12" s="120" t="s">
        <v>197</v>
      </c>
      <c r="F12" s="117">
        <f>'8-Encarregado Geral'!F138</f>
        <v>9026.73</v>
      </c>
      <c r="G12" s="118">
        <v>2</v>
      </c>
      <c r="H12" s="113">
        <f t="shared" si="0"/>
        <v>18053.46</v>
      </c>
      <c r="I12" s="114">
        <f t="shared" si="1"/>
        <v>216641.52</v>
      </c>
      <c r="J12" s="115">
        <f t="shared" si="2"/>
        <v>433283.04</v>
      </c>
      <c r="K12" s="104">
        <f>G12+2</f>
        <v>4</v>
      </c>
      <c r="L12" s="104">
        <f t="shared" si="3"/>
        <v>96</v>
      </c>
      <c r="N12" s="210">
        <v>9026.92</v>
      </c>
    </row>
    <row r="13" spans="2:15" ht="19.5" thickBot="1">
      <c r="B13" s="478" t="s">
        <v>208</v>
      </c>
      <c r="C13" s="479"/>
      <c r="D13" s="479"/>
      <c r="E13" s="479"/>
      <c r="F13" s="479"/>
      <c r="G13" s="121">
        <f>SUM(G5:G12)</f>
        <v>640</v>
      </c>
      <c r="H13" s="122">
        <f>SUM(H5:H12)</f>
        <v>4789055.8499999996</v>
      </c>
      <c r="I13" s="122">
        <f>SUM(I5:I12)</f>
        <v>57468670.200000003</v>
      </c>
      <c r="J13" s="123">
        <f>SUM(J5:J12)</f>
        <v>114937340.40000001</v>
      </c>
    </row>
    <row r="14" spans="2:15" ht="15.75" thickBot="1">
      <c r="H14" s="124"/>
      <c r="I14" s="124"/>
    </row>
    <row r="15" spans="2:15" ht="19.5" thickBot="1">
      <c r="B15" s="472" t="s">
        <v>186</v>
      </c>
      <c r="C15" s="473"/>
      <c r="D15" s="473"/>
      <c r="E15" s="473"/>
      <c r="F15" s="473"/>
      <c r="G15" s="473"/>
      <c r="H15" s="473"/>
      <c r="I15" s="473"/>
      <c r="J15" s="474"/>
    </row>
    <row r="16" spans="2:15" ht="19.5" thickBot="1">
      <c r="B16" s="475" t="s">
        <v>209</v>
      </c>
      <c r="C16" s="476"/>
      <c r="D16" s="476"/>
      <c r="E16" s="476"/>
      <c r="F16" s="476"/>
      <c r="G16" s="476"/>
      <c r="H16" s="476"/>
      <c r="I16" s="476"/>
      <c r="J16" s="477"/>
    </row>
    <row r="17" spans="2:14" ht="56.25">
      <c r="B17" s="125" t="s">
        <v>116</v>
      </c>
      <c r="C17" s="126" t="s">
        <v>188</v>
      </c>
      <c r="D17" s="126" t="s">
        <v>189</v>
      </c>
      <c r="E17" s="126" t="s">
        <v>190</v>
      </c>
      <c r="F17" s="126" t="s">
        <v>191</v>
      </c>
      <c r="G17" s="126" t="s">
        <v>192</v>
      </c>
      <c r="H17" s="126" t="s">
        <v>193</v>
      </c>
      <c r="I17" s="126" t="s">
        <v>194</v>
      </c>
      <c r="J17" s="127" t="s">
        <v>195</v>
      </c>
    </row>
    <row r="18" spans="2:14" ht="18.75">
      <c r="B18" s="108">
        <v>1</v>
      </c>
      <c r="C18" s="109" t="s">
        <v>196</v>
      </c>
      <c r="D18" s="109" t="s">
        <v>121</v>
      </c>
      <c r="E18" s="110" t="s">
        <v>197</v>
      </c>
      <c r="F18" s="111">
        <f>F5</f>
        <v>6962.99</v>
      </c>
      <c r="G18" s="112">
        <v>75</v>
      </c>
      <c r="H18" s="113">
        <f>TRUNC((F18*G18),2)</f>
        <v>522224.25</v>
      </c>
      <c r="I18" s="114">
        <f>TRUNC((H18*12),2)</f>
        <v>6266691</v>
      </c>
      <c r="J18" s="115">
        <f>TRUNC((H18*24),2)</f>
        <v>12533382</v>
      </c>
      <c r="N18" s="208">
        <f>N5</f>
        <v>6963.04</v>
      </c>
    </row>
    <row r="19" spans="2:14" ht="18.75">
      <c r="B19" s="108">
        <v>3</v>
      </c>
      <c r="C19" s="109" t="s">
        <v>199</v>
      </c>
      <c r="D19" s="109" t="s">
        <v>121</v>
      </c>
      <c r="E19" s="110" t="s">
        <v>197</v>
      </c>
      <c r="F19" s="111">
        <f>F7</f>
        <v>8112.26</v>
      </c>
      <c r="G19" s="112">
        <v>185</v>
      </c>
      <c r="H19" s="113">
        <f>TRUNC((F19*G19),2)</f>
        <v>1500768.1</v>
      </c>
      <c r="I19" s="114">
        <f t="shared" ref="I19:I22" si="4">TRUNC((H19*12),2)</f>
        <v>18009217.199999999</v>
      </c>
      <c r="J19" s="115">
        <f t="shared" ref="J19:J22" si="5">TRUNC((H19*24),2)</f>
        <v>36018434.399999999</v>
      </c>
      <c r="N19" s="208">
        <f>N7</f>
        <v>8112.36</v>
      </c>
    </row>
    <row r="20" spans="2:14" ht="18.75">
      <c r="B20" s="108">
        <v>5</v>
      </c>
      <c r="C20" s="109" t="s">
        <v>201</v>
      </c>
      <c r="D20" s="109" t="s">
        <v>104</v>
      </c>
      <c r="E20" s="110" t="s">
        <v>197</v>
      </c>
      <c r="F20" s="111">
        <f>F9</f>
        <v>6461.35</v>
      </c>
      <c r="G20" s="112">
        <v>93</v>
      </c>
      <c r="H20" s="113">
        <f>TRUNC((F20*G20),2)</f>
        <v>600905.55000000005</v>
      </c>
      <c r="I20" s="114">
        <f t="shared" si="4"/>
        <v>7210866.5999999996</v>
      </c>
      <c r="J20" s="115">
        <f t="shared" si="5"/>
        <v>14421733.199999999</v>
      </c>
      <c r="N20" s="208">
        <f>N9</f>
        <v>6461.79</v>
      </c>
    </row>
    <row r="21" spans="2:14" ht="18.75">
      <c r="B21" s="108">
        <v>7</v>
      </c>
      <c r="C21" s="109" t="s">
        <v>203</v>
      </c>
      <c r="D21" s="119" t="s">
        <v>204</v>
      </c>
      <c r="E21" s="120" t="s">
        <v>205</v>
      </c>
      <c r="F21" s="111">
        <f>F11</f>
        <v>6064.66</v>
      </c>
      <c r="G21" s="118">
        <v>5</v>
      </c>
      <c r="H21" s="113">
        <f>TRUNC((F21*G21),2)</f>
        <v>30323.3</v>
      </c>
      <c r="I21" s="114">
        <f t="shared" si="4"/>
        <v>363879.6</v>
      </c>
      <c r="J21" s="115">
        <f t="shared" si="5"/>
        <v>727759.2</v>
      </c>
      <c r="N21" s="208">
        <f>N11</f>
        <v>6065.11</v>
      </c>
    </row>
    <row r="22" spans="2:14" ht="18.75">
      <c r="B22" s="108">
        <v>8</v>
      </c>
      <c r="C22" s="109" t="s">
        <v>206</v>
      </c>
      <c r="D22" s="119" t="s">
        <v>207</v>
      </c>
      <c r="E22" s="120" t="s">
        <v>197</v>
      </c>
      <c r="F22" s="111">
        <f>F12</f>
        <v>9026.73</v>
      </c>
      <c r="G22" s="118">
        <v>2</v>
      </c>
      <c r="H22" s="113">
        <f>TRUNC((F22*G22),2)</f>
        <v>18053.46</v>
      </c>
      <c r="I22" s="114">
        <f t="shared" si="4"/>
        <v>216641.52</v>
      </c>
      <c r="J22" s="115">
        <f t="shared" si="5"/>
        <v>433283.04</v>
      </c>
      <c r="N22" s="208">
        <f>N12</f>
        <v>9026.92</v>
      </c>
    </row>
    <row r="23" spans="2:14" ht="19.5" thickBot="1">
      <c r="B23" s="478" t="s">
        <v>208</v>
      </c>
      <c r="C23" s="479"/>
      <c r="D23" s="479"/>
      <c r="E23" s="479"/>
      <c r="F23" s="479"/>
      <c r="G23" s="121">
        <f>SUM(G18:G22)</f>
        <v>360</v>
      </c>
      <c r="H23" s="122">
        <f>SUM(H18:H22)</f>
        <v>2672274.66</v>
      </c>
      <c r="I23" s="122">
        <f>SUM(I18:I22)</f>
        <v>32067295.920000002</v>
      </c>
      <c r="J23" s="123">
        <f>SUM(J18:J22)</f>
        <v>64134591.840000004</v>
      </c>
    </row>
    <row r="24" spans="2:14" ht="15.75" thickBot="1"/>
    <row r="25" spans="2:14" ht="18.75">
      <c r="B25" s="466" t="s">
        <v>210</v>
      </c>
      <c r="C25" s="467"/>
      <c r="D25" s="467"/>
      <c r="E25" s="467"/>
      <c r="F25" s="467"/>
      <c r="G25" s="468"/>
      <c r="H25" s="128" t="s">
        <v>211</v>
      </c>
      <c r="I25" s="129" t="s">
        <v>212</v>
      </c>
      <c r="J25" s="130" t="s">
        <v>213</v>
      </c>
    </row>
    <row r="26" spans="2:14" ht="19.5" thickBot="1">
      <c r="B26" s="469"/>
      <c r="C26" s="470"/>
      <c r="D26" s="470"/>
      <c r="E26" s="470"/>
      <c r="F26" s="470"/>
      <c r="G26" s="471"/>
      <c r="H26" s="131">
        <f>H23+H13</f>
        <v>7461330.5099999998</v>
      </c>
      <c r="I26" s="132">
        <f>I23+I13</f>
        <v>89535966.120000005</v>
      </c>
      <c r="J26" s="133">
        <f>J23+J13</f>
        <v>179071932.24000001</v>
      </c>
    </row>
    <row r="27" spans="2:14">
      <c r="J27" s="209">
        <v>179075692.80000001</v>
      </c>
    </row>
    <row r="29" spans="2:14">
      <c r="I29" s="207"/>
      <c r="J29" s="207">
        <f>J26-J27</f>
        <v>-3760.56</v>
      </c>
    </row>
    <row r="32" spans="2:14" ht="19.5">
      <c r="C32" s="211"/>
      <c r="D32" s="212"/>
      <c r="G32" s="104">
        <f>G23+G13</f>
        <v>1000</v>
      </c>
    </row>
    <row r="33" spans="3:4" ht="19.5">
      <c r="C33" s="211"/>
      <c r="D33" s="212"/>
    </row>
    <row r="34" spans="3:4" ht="19.5">
      <c r="C34" s="211"/>
      <c r="D34" s="213"/>
    </row>
    <row r="35" spans="3:4" ht="19.5">
      <c r="C35" s="211"/>
      <c r="D35" s="212"/>
    </row>
    <row r="36" spans="3:4" ht="19.5">
      <c r="C36" s="211"/>
      <c r="D36" s="212"/>
    </row>
    <row r="37" spans="3:4" ht="19.5">
      <c r="C37" s="211"/>
      <c r="D37" s="212"/>
    </row>
    <row r="38" spans="3:4" ht="19.5">
      <c r="C38" s="211"/>
      <c r="D38" s="214"/>
    </row>
    <row r="39" spans="3:4" ht="19.5">
      <c r="C39" s="211"/>
      <c r="D39" s="212"/>
    </row>
    <row r="40" spans="3:4" ht="19.5">
      <c r="C40" s="211"/>
      <c r="D40" s="212"/>
    </row>
    <row r="41" spans="3:4" ht="19.5">
      <c r="C41" s="211"/>
      <c r="D41" s="212"/>
    </row>
    <row r="42" spans="3:4" ht="19.5">
      <c r="C42" s="211"/>
      <c r="D42" s="212"/>
    </row>
    <row r="43" spans="3:4" ht="19.5">
      <c r="C43" s="211"/>
      <c r="D43" s="212"/>
    </row>
    <row r="44" spans="3:4" ht="19.5">
      <c r="C44" s="211"/>
      <c r="D44" s="215"/>
    </row>
    <row r="45" spans="3:4" ht="19.5">
      <c r="C45" s="211"/>
      <c r="D45" s="212"/>
    </row>
    <row r="46" spans="3:4" ht="19.5">
      <c r="C46" s="216"/>
      <c r="D46" s="217"/>
    </row>
  </sheetData>
  <mergeCells count="7">
    <mergeCell ref="B25:G26"/>
    <mergeCell ref="B2:J2"/>
    <mergeCell ref="B3:J3"/>
    <mergeCell ref="B13:F13"/>
    <mergeCell ref="B15:J15"/>
    <mergeCell ref="B16:J16"/>
    <mergeCell ref="B23:F23"/>
  </mergeCells>
  <pageMargins left="0.51181102362204722" right="0.51181102362204722" top="0.78740157480314965" bottom="0.78740157480314965" header="0.31496062992125984" footer="0.31496062992125984"/>
  <pageSetup paperSize="9" scale="42" orientation="portrait" r:id="rId1"/>
  <headerFooter>
    <oddHeader>&amp;L&amp;G</oddHeader>
    <oddFooter>&amp;C&amp;G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B1:K142"/>
  <sheetViews>
    <sheetView showGridLines="0" view="pageBreakPreview" topLeftCell="A121" zoomScaleNormal="110" zoomScaleSheetLayoutView="100" workbookViewId="0">
      <selection activeCell="E42" sqref="E42"/>
    </sheetView>
  </sheetViews>
  <sheetFormatPr defaultColWidth="9.140625" defaultRowHeight="12.75"/>
  <cols>
    <col min="1" max="1" width="6" style="1" customWidth="1"/>
    <col min="2" max="2" width="9.5703125" style="1" customWidth="1"/>
    <col min="3" max="3" width="47.7109375" style="1" customWidth="1"/>
    <col min="4" max="4" width="8" style="1" customWidth="1"/>
    <col min="5" max="5" width="16.5703125" style="1" customWidth="1"/>
    <col min="6" max="6" width="29.42578125" style="1" customWidth="1"/>
    <col min="7" max="7" width="12" style="1" bestFit="1" customWidth="1"/>
    <col min="8" max="8" width="16" style="1" bestFit="1" customWidth="1"/>
    <col min="9" max="9" width="9.140625" style="1"/>
    <col min="10" max="10" width="6.5703125" style="1" customWidth="1"/>
    <col min="11" max="16384" width="9.140625" style="1"/>
  </cols>
  <sheetData>
    <row r="1" spans="2:10" s="134" customFormat="1" ht="16.5" customHeight="1" thickBot="1">
      <c r="B1" s="135"/>
      <c r="C1" s="135"/>
      <c r="D1" s="135"/>
      <c r="E1" s="135"/>
      <c r="F1" s="135"/>
      <c r="G1" s="135"/>
      <c r="H1" s="135"/>
      <c r="I1" s="135"/>
      <c r="J1" s="136"/>
    </row>
    <row r="2" spans="2:10" s="134" customFormat="1" ht="22.5" customHeight="1" thickBot="1">
      <c r="B2" s="139" t="s">
        <v>214</v>
      </c>
      <c r="C2" s="140"/>
      <c r="D2" s="140"/>
      <c r="E2" s="140"/>
      <c r="F2" s="140"/>
      <c r="G2" s="143"/>
      <c r="H2" s="143"/>
      <c r="I2" s="143"/>
      <c r="J2" s="143"/>
    </row>
    <row r="3" spans="2:10" s="134" customFormat="1" ht="15">
      <c r="B3" s="135"/>
      <c r="C3" s="135"/>
      <c r="D3" s="135"/>
      <c r="E3" s="135"/>
      <c r="F3" s="135"/>
      <c r="G3" s="135"/>
      <c r="H3" s="135"/>
      <c r="I3" s="135"/>
      <c r="J3" s="136"/>
    </row>
    <row r="4" spans="2:10" s="134" customFormat="1" ht="21.75" customHeight="1">
      <c r="B4" s="137"/>
      <c r="C4" s="138"/>
      <c r="D4" s="138"/>
      <c r="E4" s="138"/>
      <c r="F4" s="138"/>
      <c r="G4" s="138"/>
      <c r="H4" s="138"/>
      <c r="I4" s="138"/>
      <c r="J4" s="138"/>
    </row>
    <row r="5" spans="2:10" s="134" customFormat="1" ht="33.75" customHeight="1">
      <c r="B5" s="544" t="s">
        <v>215</v>
      </c>
      <c r="C5" s="544"/>
      <c r="D5" s="544"/>
      <c r="E5" s="544"/>
      <c r="F5" s="544"/>
      <c r="G5" s="142"/>
      <c r="H5" s="142"/>
      <c r="I5" s="142"/>
      <c r="J5" s="142"/>
    </row>
    <row r="6" spans="2:10" s="134" customFormat="1" ht="15" customHeight="1">
      <c r="B6" s="542" t="s">
        <v>216</v>
      </c>
      <c r="C6" s="542"/>
      <c r="D6" s="542"/>
      <c r="E6" s="555" t="s">
        <v>217</v>
      </c>
      <c r="F6" s="556"/>
      <c r="G6" s="144"/>
      <c r="H6" s="144"/>
      <c r="I6" s="144"/>
      <c r="J6" s="144"/>
    </row>
    <row r="7" spans="2:10" s="134" customFormat="1" ht="15" customHeight="1">
      <c r="B7" s="543" t="s">
        <v>218</v>
      </c>
      <c r="C7" s="543"/>
      <c r="D7" s="543"/>
      <c r="E7" s="555" t="s">
        <v>223</v>
      </c>
      <c r="F7" s="556"/>
      <c r="G7" s="144"/>
      <c r="H7" s="144"/>
      <c r="I7" s="144"/>
      <c r="J7" s="144"/>
    </row>
    <row r="8" spans="2:10" s="134" customFormat="1" ht="15" customHeight="1">
      <c r="B8" s="557" t="s">
        <v>224</v>
      </c>
      <c r="C8" s="558"/>
      <c r="D8" s="558"/>
      <c r="E8" s="141"/>
      <c r="F8" s="141"/>
      <c r="G8" s="145"/>
      <c r="H8" s="145"/>
      <c r="I8" s="145"/>
      <c r="J8" s="145"/>
    </row>
    <row r="9" spans="2:10" s="134" customFormat="1" ht="15.75" customHeight="1">
      <c r="B9" s="157"/>
      <c r="C9" s="157"/>
      <c r="D9" s="157"/>
      <c r="E9" s="145"/>
      <c r="F9" s="145"/>
      <c r="G9" s="145"/>
      <c r="H9" s="145"/>
      <c r="I9" s="145"/>
      <c r="J9" s="145"/>
    </row>
    <row r="10" spans="2:10" s="134" customFormat="1" ht="33.75" customHeight="1">
      <c r="B10" s="545" t="s">
        <v>219</v>
      </c>
      <c r="C10" s="546"/>
      <c r="D10" s="546"/>
      <c r="E10" s="546"/>
      <c r="F10" s="546"/>
      <c r="G10" s="143"/>
      <c r="H10" s="143"/>
      <c r="I10" s="143"/>
      <c r="J10" s="143"/>
    </row>
    <row r="11" spans="2:10" ht="12.75" customHeight="1" thickBot="1">
      <c r="B11" s="146"/>
      <c r="C11" s="147"/>
      <c r="D11" s="147"/>
      <c r="E11" s="147"/>
      <c r="F11" s="147"/>
      <c r="G11" s="143"/>
      <c r="H11" s="143"/>
      <c r="I11" s="143"/>
      <c r="J11" s="143"/>
    </row>
    <row r="12" spans="2:10" ht="13.5" thickBot="1">
      <c r="B12" s="517" t="s">
        <v>11</v>
      </c>
      <c r="C12" s="518"/>
      <c r="D12" s="518"/>
      <c r="E12" s="518"/>
      <c r="F12" s="518"/>
    </row>
    <row r="13" spans="2:10">
      <c r="B13" s="4" t="s">
        <v>25</v>
      </c>
      <c r="C13" s="519" t="s">
        <v>26</v>
      </c>
      <c r="D13" s="519"/>
      <c r="E13" s="519"/>
      <c r="F13" s="178">
        <v>45891</v>
      </c>
    </row>
    <row r="14" spans="2:10">
      <c r="B14" s="5" t="s">
        <v>27</v>
      </c>
      <c r="C14" s="506" t="s">
        <v>28</v>
      </c>
      <c r="D14" s="506"/>
      <c r="E14" s="506"/>
      <c r="F14" s="6" t="s">
        <v>29</v>
      </c>
    </row>
    <row r="15" spans="2:10" ht="24.75" customHeight="1">
      <c r="B15" s="5" t="s">
        <v>30</v>
      </c>
      <c r="C15" s="520" t="s">
        <v>31</v>
      </c>
      <c r="D15" s="521"/>
      <c r="E15" s="522"/>
      <c r="F15" s="7" t="s">
        <v>225</v>
      </c>
    </row>
    <row r="16" spans="2:10" ht="16.5" customHeight="1">
      <c r="B16" s="158" t="s">
        <v>4</v>
      </c>
      <c r="C16" s="559" t="s">
        <v>226</v>
      </c>
      <c r="D16" s="560"/>
      <c r="E16" s="561"/>
      <c r="F16" s="159" t="s">
        <v>227</v>
      </c>
      <c r="H16" s="160" t="s">
        <v>228</v>
      </c>
    </row>
    <row r="17" spans="2:6" ht="13.5" thickBot="1">
      <c r="B17" s="8" t="s">
        <v>5</v>
      </c>
      <c r="C17" s="511" t="s">
        <v>32</v>
      </c>
      <c r="D17" s="511"/>
      <c r="E17" s="511"/>
      <c r="F17" s="9">
        <v>24</v>
      </c>
    </row>
    <row r="18" spans="2:6" ht="13.5" thickBot="1">
      <c r="B18" s="514" t="s">
        <v>33</v>
      </c>
      <c r="C18" s="515"/>
      <c r="D18" s="515"/>
      <c r="E18" s="515"/>
      <c r="F18" s="516"/>
    </row>
    <row r="19" spans="2:6">
      <c r="B19" s="4" t="s">
        <v>25</v>
      </c>
      <c r="C19" s="531" t="s">
        <v>34</v>
      </c>
      <c r="D19" s="532"/>
      <c r="E19" s="533"/>
      <c r="F19" s="34" t="str">
        <f>'Quadro Resumido'!C5</f>
        <v>Assistente Administrativo</v>
      </c>
    </row>
    <row r="20" spans="2:6">
      <c r="B20" s="4" t="s">
        <v>27</v>
      </c>
      <c r="C20" s="2" t="s">
        <v>103</v>
      </c>
      <c r="D20" s="38"/>
      <c r="E20" s="161"/>
      <c r="F20" s="163" t="s">
        <v>121</v>
      </c>
    </row>
    <row r="21" spans="2:6">
      <c r="B21" s="5" t="s">
        <v>30</v>
      </c>
      <c r="C21" s="534" t="s">
        <v>12</v>
      </c>
      <c r="D21" s="535"/>
      <c r="E21" s="535"/>
      <c r="F21" s="164">
        <v>2574.38</v>
      </c>
    </row>
    <row r="22" spans="2:6">
      <c r="B22" s="5" t="s">
        <v>4</v>
      </c>
      <c r="C22" s="536" t="s">
        <v>35</v>
      </c>
      <c r="D22" s="537"/>
      <c r="E22" s="538"/>
      <c r="F22" s="162" t="s">
        <v>229</v>
      </c>
    </row>
    <row r="23" spans="2:6" ht="13.5" thickBot="1">
      <c r="B23" s="8" t="s">
        <v>5</v>
      </c>
      <c r="C23" s="539" t="s">
        <v>36</v>
      </c>
      <c r="D23" s="540"/>
      <c r="E23" s="541"/>
      <c r="F23" s="3">
        <v>46023</v>
      </c>
    </row>
    <row r="24" spans="2:6" ht="13.5" thickBot="1">
      <c r="B24" s="10"/>
      <c r="C24" s="51"/>
      <c r="D24" s="51"/>
      <c r="E24" s="51"/>
      <c r="F24" s="52"/>
    </row>
    <row r="25" spans="2:6">
      <c r="B25" s="493" t="s">
        <v>23</v>
      </c>
      <c r="C25" s="494"/>
      <c r="D25" s="494"/>
      <c r="E25" s="494"/>
      <c r="F25" s="495"/>
    </row>
    <row r="26" spans="2:6">
      <c r="B26" s="35">
        <v>1</v>
      </c>
      <c r="C26" s="512" t="s">
        <v>37</v>
      </c>
      <c r="D26" s="512"/>
      <c r="E26" s="512"/>
      <c r="F26" s="49" t="s">
        <v>38</v>
      </c>
    </row>
    <row r="27" spans="2:6" ht="15">
      <c r="B27" s="148" t="s">
        <v>25</v>
      </c>
      <c r="C27" s="513" t="s">
        <v>39</v>
      </c>
      <c r="D27" s="513"/>
      <c r="E27" s="513"/>
      <c r="F27" s="92">
        <v>3407.06</v>
      </c>
    </row>
    <row r="28" spans="2:6">
      <c r="B28" s="5" t="s">
        <v>27</v>
      </c>
      <c r="C28" s="506" t="s">
        <v>13</v>
      </c>
      <c r="D28" s="506"/>
      <c r="E28" s="53">
        <v>0.3</v>
      </c>
      <c r="F28" s="50">
        <v>0</v>
      </c>
    </row>
    <row r="29" spans="2:6">
      <c r="B29" s="5" t="s">
        <v>30</v>
      </c>
      <c r="C29" s="33" t="s">
        <v>230</v>
      </c>
      <c r="D29" s="33"/>
      <c r="E29" s="33" t="s">
        <v>232</v>
      </c>
      <c r="F29" s="50">
        <v>0</v>
      </c>
    </row>
    <row r="30" spans="2:6">
      <c r="B30" s="5" t="s">
        <v>40</v>
      </c>
      <c r="C30" s="165" t="s">
        <v>231</v>
      </c>
      <c r="D30" s="166"/>
      <c r="E30" s="54">
        <v>0</v>
      </c>
      <c r="F30" s="50">
        <v>0</v>
      </c>
    </row>
    <row r="31" spans="2:6">
      <c r="B31" s="5" t="s">
        <v>41</v>
      </c>
      <c r="C31" s="523" t="s">
        <v>42</v>
      </c>
      <c r="D31" s="523"/>
      <c r="E31" s="523"/>
      <c r="F31" s="50">
        <f t="shared" ref="F31" si="0">F27/220*0.2*0*15</f>
        <v>0</v>
      </c>
    </row>
    <row r="32" spans="2:6">
      <c r="B32" s="5" t="s">
        <v>43</v>
      </c>
      <c r="C32" s="523" t="s">
        <v>44</v>
      </c>
      <c r="D32" s="523"/>
      <c r="E32" s="523"/>
      <c r="F32" s="50">
        <v>0</v>
      </c>
    </row>
    <row r="33" spans="2:8">
      <c r="B33" s="5" t="s">
        <v>45</v>
      </c>
      <c r="C33" s="523" t="s">
        <v>46</v>
      </c>
      <c r="D33" s="523"/>
      <c r="E33" s="523"/>
      <c r="F33" s="50">
        <v>0</v>
      </c>
    </row>
    <row r="34" spans="2:8" ht="13.5" thickBot="1">
      <c r="B34" s="501" t="s">
        <v>233</v>
      </c>
      <c r="C34" s="502"/>
      <c r="D34" s="502"/>
      <c r="E34" s="502"/>
      <c r="F34" s="149">
        <f>ROUND(SUM(F27:F33),2)</f>
        <v>3407.06</v>
      </c>
    </row>
    <row r="35" spans="2:8">
      <c r="B35" s="24"/>
      <c r="C35" s="22"/>
      <c r="D35" s="22"/>
      <c r="E35" s="11"/>
      <c r="F35" s="12"/>
    </row>
    <row r="36" spans="2:8" ht="13.5" thickBot="1">
      <c r="B36" s="24"/>
      <c r="C36" s="22"/>
      <c r="D36" s="22"/>
      <c r="E36" s="11"/>
      <c r="F36" s="12"/>
    </row>
    <row r="37" spans="2:8">
      <c r="B37" s="493" t="s">
        <v>47</v>
      </c>
      <c r="C37" s="494"/>
      <c r="D37" s="494"/>
      <c r="E37" s="494"/>
      <c r="F37" s="495"/>
    </row>
    <row r="38" spans="2:8">
      <c r="B38" s="524" t="s">
        <v>48</v>
      </c>
      <c r="C38" s="525"/>
      <c r="D38" s="525"/>
      <c r="E38" s="525"/>
      <c r="F38" s="526"/>
    </row>
    <row r="39" spans="2:8">
      <c r="B39" s="35" t="s">
        <v>49</v>
      </c>
      <c r="C39" s="499" t="s">
        <v>50</v>
      </c>
      <c r="D39" s="499"/>
      <c r="E39" s="36" t="s">
        <v>51</v>
      </c>
      <c r="F39" s="55" t="s">
        <v>38</v>
      </c>
    </row>
    <row r="40" spans="2:8">
      <c r="B40" s="148" t="s">
        <v>25</v>
      </c>
      <c r="C40" s="527" t="s">
        <v>52</v>
      </c>
      <c r="D40" s="527"/>
      <c r="E40" s="150">
        <v>8.3299999999999999E-2</v>
      </c>
      <c r="F40" s="151">
        <f>ROUND(F$34*E40,2)</f>
        <v>283.81</v>
      </c>
      <c r="H40" s="32">
        <f>F34*E40</f>
        <v>283.81</v>
      </c>
    </row>
    <row r="41" spans="2:8">
      <c r="B41" s="148" t="s">
        <v>27</v>
      </c>
      <c r="C41" s="527" t="s">
        <v>298</v>
      </c>
      <c r="D41" s="527"/>
      <c r="E41" s="152">
        <v>0</v>
      </c>
      <c r="F41" s="151">
        <f>ROUND(F$34*E41,2)</f>
        <v>0</v>
      </c>
    </row>
    <row r="42" spans="2:8">
      <c r="B42" s="148" t="s">
        <v>3</v>
      </c>
      <c r="C42" s="562" t="s">
        <v>178</v>
      </c>
      <c r="D42" s="563"/>
      <c r="E42" s="153">
        <v>3.0249999999999999E-2</v>
      </c>
      <c r="F42" s="151">
        <f>ROUND(F$34*E42,2)</f>
        <v>103.06</v>
      </c>
      <c r="G42" s="98">
        <f>E42+E41</f>
        <v>3.0249999999999999E-2</v>
      </c>
      <c r="H42" s="288"/>
    </row>
    <row r="43" spans="2:8">
      <c r="B43" s="530" t="s">
        <v>114</v>
      </c>
      <c r="C43" s="512"/>
      <c r="D43" s="512"/>
      <c r="E43" s="40">
        <f>E40+E41+E42</f>
        <v>0.11360000000000001</v>
      </c>
      <c r="F43" s="55">
        <f>SUM(F40:F42)</f>
        <v>386.87</v>
      </c>
    </row>
    <row r="44" spans="2:8">
      <c r="B44" s="5" t="s">
        <v>40</v>
      </c>
      <c r="C44" s="482" t="s">
        <v>115</v>
      </c>
      <c r="D44" s="483"/>
      <c r="E44" s="39">
        <f>E43*E58</f>
        <v>4.0899999999999999E-2</v>
      </c>
      <c r="F44" s="50">
        <f>ROUND(F$34*E44,2)</f>
        <v>139.35</v>
      </c>
      <c r="G44" s="31"/>
    </row>
    <row r="45" spans="2:8">
      <c r="B45" s="93"/>
      <c r="C45" s="94"/>
      <c r="D45" s="95"/>
      <c r="E45" s="96">
        <f>E44+E43</f>
        <v>0.1545</v>
      </c>
      <c r="F45" s="97"/>
      <c r="G45" s="31"/>
    </row>
    <row r="46" spans="2:8" ht="13.5" thickBot="1">
      <c r="B46" s="501" t="s">
        <v>234</v>
      </c>
      <c r="C46" s="502"/>
      <c r="D46" s="502"/>
      <c r="E46" s="502"/>
      <c r="F46" s="149">
        <f>SUM(F43:F44)</f>
        <v>526.22</v>
      </c>
    </row>
    <row r="47" spans="2:8" ht="25.5" customHeight="1" thickBot="1">
      <c r="B47" s="500"/>
      <c r="C47" s="500"/>
      <c r="D47" s="500"/>
      <c r="E47" s="500"/>
      <c r="F47" s="500"/>
    </row>
    <row r="48" spans="2:8">
      <c r="B48" s="503" t="s">
        <v>53</v>
      </c>
      <c r="C48" s="504"/>
      <c r="D48" s="504"/>
      <c r="E48" s="504"/>
      <c r="F48" s="505"/>
    </row>
    <row r="49" spans="2:9">
      <c r="B49" s="35" t="s">
        <v>54</v>
      </c>
      <c r="C49" s="496" t="s">
        <v>55</v>
      </c>
      <c r="D49" s="496"/>
      <c r="E49" s="36" t="s">
        <v>51</v>
      </c>
      <c r="F49" s="49" t="s">
        <v>38</v>
      </c>
    </row>
    <row r="50" spans="2:9">
      <c r="B50" s="5" t="s">
        <v>25</v>
      </c>
      <c r="C50" s="506" t="s">
        <v>56</v>
      </c>
      <c r="D50" s="506"/>
      <c r="E50" s="39">
        <v>0.2</v>
      </c>
      <c r="F50" s="50">
        <f>ROUND(F$34*E50,2)</f>
        <v>681.41</v>
      </c>
    </row>
    <row r="51" spans="2:9">
      <c r="B51" s="5" t="s">
        <v>27</v>
      </c>
      <c r="C51" s="506" t="s">
        <v>57</v>
      </c>
      <c r="D51" s="506"/>
      <c r="E51" s="39">
        <v>2.5000000000000001E-2</v>
      </c>
      <c r="F51" s="50">
        <f t="shared" ref="F51:F57" si="1">ROUND(F$34*E51,2)</f>
        <v>85.18</v>
      </c>
    </row>
    <row r="52" spans="2:9">
      <c r="B52" s="5" t="s">
        <v>30</v>
      </c>
      <c r="C52" s="506" t="s">
        <v>58</v>
      </c>
      <c r="D52" s="506"/>
      <c r="E52" s="287">
        <v>2.1999999999999999E-2</v>
      </c>
      <c r="F52" s="50">
        <f t="shared" si="1"/>
        <v>74.959999999999994</v>
      </c>
    </row>
    <row r="53" spans="2:9">
      <c r="B53" s="5" t="s">
        <v>40</v>
      </c>
      <c r="C53" s="506" t="s">
        <v>59</v>
      </c>
      <c r="D53" s="506"/>
      <c r="E53" s="39">
        <v>1.4999999999999999E-2</v>
      </c>
      <c r="F53" s="50">
        <f t="shared" si="1"/>
        <v>51.11</v>
      </c>
    </row>
    <row r="54" spans="2:9">
      <c r="B54" s="5" t="s">
        <v>41</v>
      </c>
      <c r="C54" s="506" t="s">
        <v>60</v>
      </c>
      <c r="D54" s="506"/>
      <c r="E54" s="39">
        <v>0.01</v>
      </c>
      <c r="F54" s="50">
        <f t="shared" si="1"/>
        <v>34.07</v>
      </c>
    </row>
    <row r="55" spans="2:9">
      <c r="B55" s="5" t="s">
        <v>61</v>
      </c>
      <c r="C55" s="506" t="s">
        <v>62</v>
      </c>
      <c r="D55" s="506"/>
      <c r="E55" s="39">
        <v>6.0000000000000001E-3</v>
      </c>
      <c r="F55" s="50">
        <f t="shared" si="1"/>
        <v>20.440000000000001</v>
      </c>
    </row>
    <row r="56" spans="2:9">
      <c r="B56" s="5" t="s">
        <v>43</v>
      </c>
      <c r="C56" s="506" t="s">
        <v>8</v>
      </c>
      <c r="D56" s="506"/>
      <c r="E56" s="39">
        <v>2E-3</v>
      </c>
      <c r="F56" s="50">
        <f t="shared" si="1"/>
        <v>6.81</v>
      </c>
    </row>
    <row r="57" spans="2:9">
      <c r="B57" s="5" t="s">
        <v>45</v>
      </c>
      <c r="C57" s="506" t="s">
        <v>9</v>
      </c>
      <c r="D57" s="506"/>
      <c r="E57" s="39">
        <v>0.08</v>
      </c>
      <c r="F57" s="50">
        <f t="shared" si="1"/>
        <v>272.56</v>
      </c>
    </row>
    <row r="58" spans="2:9" ht="13.5" thickBot="1">
      <c r="B58" s="501" t="s">
        <v>235</v>
      </c>
      <c r="C58" s="502"/>
      <c r="D58" s="502"/>
      <c r="E58" s="176">
        <f t="shared" ref="E58:F58" si="2">SUM(E50:E57)</f>
        <v>0.36</v>
      </c>
      <c r="F58" s="149">
        <f t="shared" si="2"/>
        <v>1226.54</v>
      </c>
    </row>
    <row r="59" spans="2:9" ht="16.5" customHeight="1" thickBot="1">
      <c r="B59" s="25"/>
      <c r="C59" s="27"/>
      <c r="D59" s="27"/>
      <c r="E59" s="28"/>
      <c r="F59" s="29"/>
      <c r="G59" s="30"/>
    </row>
    <row r="60" spans="2:9">
      <c r="B60" s="493" t="s">
        <v>63</v>
      </c>
      <c r="C60" s="494"/>
      <c r="D60" s="494"/>
      <c r="E60" s="494"/>
      <c r="F60" s="495"/>
      <c r="G60" s="1">
        <v>5.5</v>
      </c>
    </row>
    <row r="61" spans="2:9">
      <c r="B61" s="35" t="s">
        <v>64</v>
      </c>
      <c r="C61" s="41" t="s">
        <v>14</v>
      </c>
      <c r="D61" s="41" t="s">
        <v>119</v>
      </c>
      <c r="E61" s="41" t="s">
        <v>120</v>
      </c>
      <c r="F61" s="49" t="s">
        <v>38</v>
      </c>
      <c r="G61" s="1">
        <v>5.5</v>
      </c>
      <c r="H61" s="1">
        <v>22</v>
      </c>
    </row>
    <row r="62" spans="2:9">
      <c r="B62" s="5" t="s">
        <v>25</v>
      </c>
      <c r="C62" s="33" t="s">
        <v>65</v>
      </c>
      <c r="D62" s="33">
        <v>21</v>
      </c>
      <c r="E62" s="48">
        <v>5.5</v>
      </c>
      <c r="F62" s="177">
        <f>(E62*2*D62)-(F27*6%)</f>
        <v>26.58</v>
      </c>
      <c r="G62" s="1">
        <f>G61*2*D63</f>
        <v>231</v>
      </c>
      <c r="H62" s="32">
        <f>F27*6%</f>
        <v>204.42</v>
      </c>
      <c r="I62" s="32">
        <f>G62-H62</f>
        <v>26.58</v>
      </c>
    </row>
    <row r="63" spans="2:9">
      <c r="B63" s="5" t="s">
        <v>27</v>
      </c>
      <c r="C63" s="33" t="s">
        <v>123</v>
      </c>
      <c r="D63" s="33">
        <v>21</v>
      </c>
      <c r="E63" s="48">
        <v>44.3</v>
      </c>
      <c r="F63" s="50">
        <f>D63*E63</f>
        <v>930.3</v>
      </c>
    </row>
    <row r="64" spans="2:9">
      <c r="B64" s="5" t="s">
        <v>3</v>
      </c>
      <c r="C64" s="507" t="s">
        <v>66</v>
      </c>
      <c r="D64" s="508"/>
      <c r="E64" s="509"/>
      <c r="F64" s="50">
        <v>0</v>
      </c>
    </row>
    <row r="65" spans="2:6">
      <c r="B65" s="5" t="s">
        <v>40</v>
      </c>
      <c r="C65" s="507" t="s">
        <v>67</v>
      </c>
      <c r="D65" s="508"/>
      <c r="E65" s="509"/>
      <c r="F65" s="50">
        <v>0</v>
      </c>
    </row>
    <row r="66" spans="2:6">
      <c r="B66" s="5" t="s">
        <v>5</v>
      </c>
      <c r="C66" s="523" t="s">
        <v>68</v>
      </c>
      <c r="D66" s="523"/>
      <c r="E66" s="523"/>
      <c r="F66" s="50">
        <v>3.61</v>
      </c>
    </row>
    <row r="67" spans="2:6">
      <c r="B67" s="5" t="s">
        <v>61</v>
      </c>
      <c r="C67" s="523" t="s">
        <v>69</v>
      </c>
      <c r="D67" s="523"/>
      <c r="E67" s="523"/>
      <c r="F67" s="50">
        <v>0</v>
      </c>
    </row>
    <row r="68" spans="2:6">
      <c r="B68" s="5" t="s">
        <v>7</v>
      </c>
      <c r="C68" s="507" t="s">
        <v>70</v>
      </c>
      <c r="D68" s="508"/>
      <c r="E68" s="509"/>
      <c r="F68" s="50">
        <v>0</v>
      </c>
    </row>
    <row r="69" spans="2:6">
      <c r="B69" s="5" t="s">
        <v>61</v>
      </c>
      <c r="C69" s="507" t="s">
        <v>71</v>
      </c>
      <c r="D69" s="508"/>
      <c r="E69" s="509"/>
      <c r="F69" s="50">
        <v>0</v>
      </c>
    </row>
    <row r="70" spans="2:6" ht="13.5" thickBot="1">
      <c r="B70" s="501" t="s">
        <v>236</v>
      </c>
      <c r="C70" s="502" t="s">
        <v>72</v>
      </c>
      <c r="D70" s="502"/>
      <c r="E70" s="502"/>
      <c r="F70" s="149">
        <f>SUM(F62:F69)</f>
        <v>960.49</v>
      </c>
    </row>
    <row r="71" spans="2:6" ht="18.75" customHeight="1" thickBot="1">
      <c r="B71" s="25"/>
      <c r="C71" s="13"/>
      <c r="D71" s="13"/>
      <c r="E71" s="13"/>
      <c r="F71" s="23"/>
    </row>
    <row r="72" spans="2:6">
      <c r="B72" s="493" t="s">
        <v>73</v>
      </c>
      <c r="C72" s="494"/>
      <c r="D72" s="494"/>
      <c r="E72" s="494"/>
      <c r="F72" s="495"/>
    </row>
    <row r="73" spans="2:6">
      <c r="B73" s="42">
        <v>2</v>
      </c>
      <c r="C73" s="496" t="s">
        <v>74</v>
      </c>
      <c r="D73" s="496"/>
      <c r="E73" s="496"/>
      <c r="F73" s="43" t="s">
        <v>75</v>
      </c>
    </row>
    <row r="74" spans="2:6">
      <c r="B74" s="44" t="s">
        <v>49</v>
      </c>
      <c r="C74" s="487" t="s">
        <v>50</v>
      </c>
      <c r="D74" s="487"/>
      <c r="E74" s="487"/>
      <c r="F74" s="47">
        <f>F46</f>
        <v>526.22</v>
      </c>
    </row>
    <row r="75" spans="2:6">
      <c r="B75" s="44" t="s">
        <v>54</v>
      </c>
      <c r="C75" s="487" t="s">
        <v>55</v>
      </c>
      <c r="D75" s="487"/>
      <c r="E75" s="487"/>
      <c r="F75" s="47">
        <f>F58</f>
        <v>1226.54</v>
      </c>
    </row>
    <row r="76" spans="2:6">
      <c r="B76" s="44" t="s">
        <v>64</v>
      </c>
      <c r="C76" s="487" t="s">
        <v>14</v>
      </c>
      <c r="D76" s="487"/>
      <c r="E76" s="487"/>
      <c r="F76" s="47">
        <f>F70</f>
        <v>960.49</v>
      </c>
    </row>
    <row r="77" spans="2:6" ht="13.5" thickBot="1">
      <c r="B77" s="489" t="s">
        <v>237</v>
      </c>
      <c r="C77" s="490"/>
      <c r="D77" s="490"/>
      <c r="E77" s="490"/>
      <c r="F77" s="170">
        <f>SUM(F74:F76)</f>
        <v>2713.25</v>
      </c>
    </row>
    <row r="78" spans="2:6" ht="13.5" thickBot="1">
      <c r="B78" s="37"/>
      <c r="C78" s="37"/>
      <c r="D78" s="37"/>
      <c r="E78" s="37"/>
      <c r="F78" s="26"/>
    </row>
    <row r="79" spans="2:6">
      <c r="B79" s="493" t="s">
        <v>76</v>
      </c>
      <c r="C79" s="494"/>
      <c r="D79" s="494"/>
      <c r="E79" s="494"/>
      <c r="F79" s="495"/>
    </row>
    <row r="80" spans="2:6">
      <c r="B80" s="42">
        <v>3</v>
      </c>
      <c r="C80" s="480" t="s">
        <v>19</v>
      </c>
      <c r="D80" s="481"/>
      <c r="E80" s="36" t="s">
        <v>0</v>
      </c>
      <c r="F80" s="43" t="s">
        <v>75</v>
      </c>
    </row>
    <row r="81" spans="2:8">
      <c r="B81" s="44" t="s">
        <v>1</v>
      </c>
      <c r="C81" s="482" t="s">
        <v>10</v>
      </c>
      <c r="D81" s="483"/>
      <c r="E81" s="59">
        <v>8.0000000000000004E-4</v>
      </c>
      <c r="F81" s="47">
        <f>E81*$F$34</f>
        <v>2.73</v>
      </c>
    </row>
    <row r="82" spans="2:8">
      <c r="B82" s="44" t="s">
        <v>2</v>
      </c>
      <c r="C82" s="482" t="s">
        <v>77</v>
      </c>
      <c r="D82" s="483"/>
      <c r="E82" s="59">
        <f>E81*E57</f>
        <v>1E-4</v>
      </c>
      <c r="F82" s="47">
        <f>E82*$F$34</f>
        <v>0.34</v>
      </c>
      <c r="H82" s="32">
        <f>E82*F34</f>
        <v>0.34</v>
      </c>
    </row>
    <row r="83" spans="2:8">
      <c r="B83" s="44" t="s">
        <v>4</v>
      </c>
      <c r="C83" s="482" t="s">
        <v>20</v>
      </c>
      <c r="D83" s="483"/>
      <c r="E83" s="286">
        <v>4.0000000000000002E-4</v>
      </c>
      <c r="F83" s="47">
        <f t="shared" ref="F83:F84" si="3">E83*$F$34</f>
        <v>1.36</v>
      </c>
    </row>
    <row r="84" spans="2:8">
      <c r="B84" s="44" t="s">
        <v>5</v>
      </c>
      <c r="C84" s="482" t="s">
        <v>106</v>
      </c>
      <c r="D84" s="483"/>
      <c r="E84" s="59">
        <f>E83*E58</f>
        <v>1E-4</v>
      </c>
      <c r="F84" s="47">
        <f t="shared" si="3"/>
        <v>0.34</v>
      </c>
    </row>
    <row r="85" spans="2:8" ht="30.75" customHeight="1">
      <c r="B85" s="154" t="s">
        <v>6</v>
      </c>
      <c r="C85" s="549" t="s">
        <v>78</v>
      </c>
      <c r="D85" s="550"/>
      <c r="E85" s="155">
        <v>0.04</v>
      </c>
      <c r="F85" s="156">
        <f>E85*$F$34</f>
        <v>136.28</v>
      </c>
      <c r="G85" s="64"/>
    </row>
    <row r="86" spans="2:8" ht="13.5" thickBot="1">
      <c r="B86" s="484" t="s">
        <v>238</v>
      </c>
      <c r="C86" s="485"/>
      <c r="D86" s="486"/>
      <c r="E86" s="175">
        <f>SUM(E81:E85)</f>
        <v>4.1399999999999999E-2</v>
      </c>
      <c r="F86" s="170">
        <f>SUM(F81:F85)</f>
        <v>141.05000000000001</v>
      </c>
    </row>
    <row r="87" spans="2:8" ht="14.25" customHeight="1">
      <c r="B87" s="551"/>
      <c r="C87" s="551"/>
      <c r="D87" s="551"/>
      <c r="E87" s="551"/>
      <c r="F87" s="551"/>
    </row>
    <row r="88" spans="2:8" ht="13.5" thickBot="1">
      <c r="B88" s="46"/>
      <c r="C88" s="46"/>
      <c r="D88" s="46"/>
      <c r="E88" s="46"/>
      <c r="F88" s="46"/>
    </row>
    <row r="89" spans="2:8">
      <c r="B89" s="493" t="s">
        <v>79</v>
      </c>
      <c r="C89" s="494"/>
      <c r="D89" s="494"/>
      <c r="E89" s="494"/>
      <c r="F89" s="495"/>
    </row>
    <row r="90" spans="2:8">
      <c r="B90" s="528" t="s">
        <v>80</v>
      </c>
      <c r="C90" s="496"/>
      <c r="D90" s="496"/>
      <c r="E90" s="496"/>
      <c r="F90" s="529"/>
    </row>
    <row r="91" spans="2:8">
      <c r="B91" s="42" t="s">
        <v>17</v>
      </c>
      <c r="C91" s="480" t="s">
        <v>81</v>
      </c>
      <c r="D91" s="481"/>
      <c r="E91" s="41" t="s">
        <v>0</v>
      </c>
      <c r="F91" s="43" t="s">
        <v>75</v>
      </c>
    </row>
    <row r="92" spans="2:8" ht="15">
      <c r="B92" s="44" t="s">
        <v>1</v>
      </c>
      <c r="C92" s="482" t="s">
        <v>107</v>
      </c>
      <c r="D92" s="483"/>
      <c r="E92" s="99">
        <v>0</v>
      </c>
      <c r="F92" s="45">
        <f>E92*$F$34</f>
        <v>0</v>
      </c>
    </row>
    <row r="93" spans="2:8" ht="15">
      <c r="B93" s="44" t="s">
        <v>2</v>
      </c>
      <c r="C93" s="482" t="s">
        <v>82</v>
      </c>
      <c r="D93" s="483"/>
      <c r="E93" s="99">
        <v>0</v>
      </c>
      <c r="F93" s="45">
        <f t="shared" ref="F93:F96" si="4">E93*$F$34</f>
        <v>0</v>
      </c>
    </row>
    <row r="94" spans="2:8" ht="15">
      <c r="B94" s="44" t="s">
        <v>3</v>
      </c>
      <c r="C94" s="482" t="s">
        <v>83</v>
      </c>
      <c r="D94" s="483"/>
      <c r="E94" s="99">
        <v>0</v>
      </c>
      <c r="F94" s="45">
        <f t="shared" si="4"/>
        <v>0</v>
      </c>
    </row>
    <row r="95" spans="2:8" ht="15">
      <c r="B95" s="44" t="s">
        <v>4</v>
      </c>
      <c r="C95" s="482" t="s">
        <v>84</v>
      </c>
      <c r="D95" s="483"/>
      <c r="E95" s="99">
        <v>0</v>
      </c>
      <c r="F95" s="45">
        <f t="shared" si="4"/>
        <v>0</v>
      </c>
    </row>
    <row r="96" spans="2:8" ht="15">
      <c r="B96" s="44" t="s">
        <v>5</v>
      </c>
      <c r="C96" s="482" t="s">
        <v>108</v>
      </c>
      <c r="D96" s="483"/>
      <c r="E96" s="99">
        <v>0</v>
      </c>
      <c r="F96" s="45">
        <f t="shared" si="4"/>
        <v>0</v>
      </c>
    </row>
    <row r="97" spans="2:6" ht="15">
      <c r="B97" s="44" t="s">
        <v>6</v>
      </c>
      <c r="C97" s="482" t="s">
        <v>100</v>
      </c>
      <c r="D97" s="483"/>
      <c r="E97" s="99">
        <v>0</v>
      </c>
      <c r="F97" s="45">
        <f>E97*$F$34</f>
        <v>0</v>
      </c>
    </row>
    <row r="98" spans="2:6" ht="13.5" thickBot="1">
      <c r="B98" s="484" t="s">
        <v>239</v>
      </c>
      <c r="C98" s="485"/>
      <c r="D98" s="486"/>
      <c r="E98" s="169">
        <f t="shared" ref="E98:F98" si="5">SUM(E92:E97)</f>
        <v>0</v>
      </c>
      <c r="F98" s="170">
        <f t="shared" si="5"/>
        <v>0</v>
      </c>
    </row>
    <row r="99" spans="2:6" ht="19.5" customHeight="1" thickBot="1">
      <c r="B99" s="488"/>
      <c r="C99" s="488"/>
      <c r="D99" s="488"/>
      <c r="E99" s="488"/>
      <c r="F99" s="488"/>
    </row>
    <row r="100" spans="2:6">
      <c r="B100" s="493" t="s">
        <v>85</v>
      </c>
      <c r="C100" s="494"/>
      <c r="D100" s="494"/>
      <c r="E100" s="494"/>
      <c r="F100" s="495"/>
    </row>
    <row r="101" spans="2:6">
      <c r="B101" s="42" t="s">
        <v>18</v>
      </c>
      <c r="C101" s="496" t="s">
        <v>86</v>
      </c>
      <c r="D101" s="496"/>
      <c r="E101" s="496"/>
      <c r="F101" s="43" t="s">
        <v>75</v>
      </c>
    </row>
    <row r="102" spans="2:6">
      <c r="B102" s="44" t="s">
        <v>1</v>
      </c>
      <c r="C102" s="487" t="s">
        <v>109</v>
      </c>
      <c r="D102" s="487"/>
      <c r="E102" s="487"/>
      <c r="F102" s="47">
        <v>0</v>
      </c>
    </row>
    <row r="103" spans="2:6" ht="13.5" thickBot="1">
      <c r="B103" s="497" t="s">
        <v>240</v>
      </c>
      <c r="C103" s="498"/>
      <c r="D103" s="498"/>
      <c r="E103" s="498"/>
      <c r="F103" s="58">
        <f>SUM(F102)</f>
        <v>0</v>
      </c>
    </row>
    <row r="104" spans="2:6">
      <c r="B104" s="493" t="s">
        <v>87</v>
      </c>
      <c r="C104" s="494"/>
      <c r="D104" s="494"/>
      <c r="E104" s="494"/>
      <c r="F104" s="495"/>
    </row>
    <row r="105" spans="2:6">
      <c r="B105" s="42">
        <v>4</v>
      </c>
      <c r="C105" s="496" t="s">
        <v>88</v>
      </c>
      <c r="D105" s="496"/>
      <c r="E105" s="496"/>
      <c r="F105" s="43" t="s">
        <v>75</v>
      </c>
    </row>
    <row r="106" spans="2:6">
      <c r="B106" s="44" t="s">
        <v>17</v>
      </c>
      <c r="C106" s="487" t="s">
        <v>81</v>
      </c>
      <c r="D106" s="487"/>
      <c r="E106" s="487"/>
      <c r="F106" s="47">
        <f>F98</f>
        <v>0</v>
      </c>
    </row>
    <row r="107" spans="2:6">
      <c r="B107" s="44" t="s">
        <v>18</v>
      </c>
      <c r="C107" s="487" t="s">
        <v>86</v>
      </c>
      <c r="D107" s="487"/>
      <c r="E107" s="487"/>
      <c r="F107" s="47">
        <f>F103</f>
        <v>0</v>
      </c>
    </row>
    <row r="108" spans="2:6" ht="13.5" thickBot="1">
      <c r="B108" s="491" t="s">
        <v>241</v>
      </c>
      <c r="C108" s="492"/>
      <c r="D108" s="492"/>
      <c r="E108" s="492"/>
      <c r="F108" s="167">
        <f>SUM(F106:F107)</f>
        <v>0</v>
      </c>
    </row>
    <row r="109" spans="2:6" ht="13.5" thickBot="1">
      <c r="B109" s="14"/>
      <c r="E109" s="15"/>
      <c r="F109" s="16"/>
    </row>
    <row r="110" spans="2:6">
      <c r="B110" s="493" t="s">
        <v>89</v>
      </c>
      <c r="C110" s="494"/>
      <c r="D110" s="494"/>
      <c r="E110" s="494"/>
      <c r="F110" s="495"/>
    </row>
    <row r="111" spans="2:6">
      <c r="B111" s="42">
        <v>5</v>
      </c>
      <c r="C111" s="496" t="s">
        <v>15</v>
      </c>
      <c r="D111" s="496"/>
      <c r="E111" s="496"/>
      <c r="F111" s="43" t="s">
        <v>75</v>
      </c>
    </row>
    <row r="112" spans="2:6">
      <c r="B112" s="44" t="s">
        <v>1</v>
      </c>
      <c r="C112" s="487" t="s">
        <v>16</v>
      </c>
      <c r="D112" s="487"/>
      <c r="E112" s="487"/>
      <c r="F112" s="56">
        <v>0</v>
      </c>
    </row>
    <row r="113" spans="2:11">
      <c r="B113" s="44" t="s">
        <v>2</v>
      </c>
      <c r="C113" s="487" t="s">
        <v>24</v>
      </c>
      <c r="D113" s="487"/>
      <c r="E113" s="487"/>
      <c r="F113" s="56">
        <v>0</v>
      </c>
    </row>
    <row r="114" spans="2:11">
      <c r="B114" s="44" t="s">
        <v>3</v>
      </c>
      <c r="C114" s="487" t="s">
        <v>105</v>
      </c>
      <c r="D114" s="487"/>
      <c r="E114" s="487"/>
      <c r="F114" s="56">
        <v>2.6</v>
      </c>
    </row>
    <row r="115" spans="2:11">
      <c r="B115" s="44" t="s">
        <v>4</v>
      </c>
      <c r="C115" s="487" t="s">
        <v>280</v>
      </c>
      <c r="D115" s="487"/>
      <c r="E115" s="487"/>
      <c r="F115" s="56">
        <v>2.74</v>
      </c>
      <c r="H115" s="65" t="e">
        <f>#REF!</f>
        <v>#REF!</v>
      </c>
    </row>
    <row r="116" spans="2:11" ht="13.5" thickBot="1">
      <c r="B116" s="489" t="s">
        <v>242</v>
      </c>
      <c r="C116" s="490"/>
      <c r="D116" s="490"/>
      <c r="E116" s="490"/>
      <c r="F116" s="168">
        <f>SUM(F112:F115)</f>
        <v>5.34</v>
      </c>
    </row>
    <row r="117" spans="2:11" ht="13.5" thickBot="1">
      <c r="B117" s="14"/>
      <c r="E117" s="15"/>
      <c r="F117" s="16"/>
    </row>
    <row r="118" spans="2:11">
      <c r="B118" s="570" t="s">
        <v>90</v>
      </c>
      <c r="C118" s="571"/>
      <c r="D118" s="571"/>
      <c r="E118" s="571"/>
      <c r="F118" s="572"/>
    </row>
    <row r="119" spans="2:11">
      <c r="B119" s="278">
        <v>6</v>
      </c>
      <c r="C119" s="584" t="s">
        <v>21</v>
      </c>
      <c r="D119" s="584"/>
      <c r="E119" s="279" t="s">
        <v>0</v>
      </c>
      <c r="F119" s="280" t="s">
        <v>75</v>
      </c>
      <c r="G119" s="61"/>
      <c r="H119" s="61"/>
    </row>
    <row r="120" spans="2:11">
      <c r="B120" s="281" t="s">
        <v>1</v>
      </c>
      <c r="C120" s="547" t="s">
        <v>22</v>
      </c>
      <c r="D120" s="548"/>
      <c r="E120" s="276">
        <v>1.32E-2</v>
      </c>
      <c r="F120" s="282">
        <f>E120*F136</f>
        <v>82.72</v>
      </c>
      <c r="G120" s="61"/>
      <c r="H120" s="61"/>
    </row>
    <row r="121" spans="2:11">
      <c r="B121" s="281" t="s">
        <v>2</v>
      </c>
      <c r="C121" s="547" t="s">
        <v>91</v>
      </c>
      <c r="D121" s="548"/>
      <c r="E121" s="276">
        <v>0.01</v>
      </c>
      <c r="F121" s="282">
        <f>(F120+F136)*E121</f>
        <v>63.49</v>
      </c>
      <c r="G121" s="61"/>
      <c r="H121" s="61"/>
      <c r="K121" s="100"/>
    </row>
    <row r="122" spans="2:11">
      <c r="B122" s="283" t="s">
        <v>3</v>
      </c>
      <c r="C122" s="582" t="s">
        <v>92</v>
      </c>
      <c r="D122" s="583"/>
      <c r="E122" s="277">
        <f>E123+E124</f>
        <v>7.9000000000000001E-2</v>
      </c>
      <c r="F122" s="284">
        <f>((F120+F121+F136)/(1-E122))*E122</f>
        <v>550.08000000000004</v>
      </c>
      <c r="G122" s="61"/>
      <c r="H122" s="61"/>
      <c r="K122" s="101"/>
    </row>
    <row r="123" spans="2:11">
      <c r="B123" s="281"/>
      <c r="C123" s="547" t="s">
        <v>93</v>
      </c>
      <c r="D123" s="548"/>
      <c r="E123" s="276">
        <f>0.52%+2.38%</f>
        <v>2.9000000000000001E-2</v>
      </c>
      <c r="F123" s="282">
        <f>F138*E123</f>
        <v>201.93</v>
      </c>
      <c r="G123" s="61"/>
      <c r="H123" s="63"/>
      <c r="I123" s="62"/>
      <c r="K123" s="102"/>
    </row>
    <row r="124" spans="2:11">
      <c r="B124" s="281"/>
      <c r="C124" s="547" t="s">
        <v>94</v>
      </c>
      <c r="D124" s="548"/>
      <c r="E124" s="285">
        <v>0.05</v>
      </c>
      <c r="F124" s="282">
        <f>E124*F138</f>
        <v>348.15</v>
      </c>
      <c r="G124" s="61"/>
      <c r="H124" s="61"/>
      <c r="K124" s="102"/>
    </row>
    <row r="125" spans="2:11">
      <c r="B125" s="44"/>
      <c r="C125" s="482" t="s">
        <v>95</v>
      </c>
      <c r="D125" s="483"/>
      <c r="E125" s="57">
        <v>0</v>
      </c>
      <c r="F125" s="47">
        <f>E125*F138</f>
        <v>0</v>
      </c>
      <c r="K125" s="101"/>
    </row>
    <row r="126" spans="2:11" ht="13.5" thickBot="1">
      <c r="B126" s="484" t="s">
        <v>243</v>
      </c>
      <c r="C126" s="485"/>
      <c r="D126" s="486"/>
      <c r="E126" s="169">
        <f>E122+E120+E121</f>
        <v>0.1022</v>
      </c>
      <c r="F126" s="170">
        <f>SUM(F120,F121,F122)</f>
        <v>696.29</v>
      </c>
      <c r="G126" s="32"/>
    </row>
    <row r="127" spans="2:11">
      <c r="B127" s="25"/>
      <c r="E127" s="15"/>
      <c r="F127" s="16"/>
    </row>
    <row r="128" spans="2:11" ht="14.25" customHeight="1" thickBot="1">
      <c r="B128" s="25"/>
      <c r="E128" s="15"/>
      <c r="F128" s="16"/>
    </row>
    <row r="129" spans="2:9" ht="13.5" thickBot="1">
      <c r="B129" s="573" t="s">
        <v>96</v>
      </c>
      <c r="C129" s="574"/>
      <c r="D129" s="574"/>
      <c r="E129" s="574"/>
      <c r="F129" s="575"/>
    </row>
    <row r="130" spans="2:9" ht="13.5" thickBot="1">
      <c r="B130" s="17"/>
      <c r="C130" s="576" t="s">
        <v>97</v>
      </c>
      <c r="D130" s="577"/>
      <c r="E130" s="578"/>
      <c r="F130" s="18" t="s">
        <v>75</v>
      </c>
    </row>
    <row r="131" spans="2:9" ht="13.5" thickBot="1">
      <c r="B131" s="20" t="s">
        <v>1</v>
      </c>
      <c r="C131" s="564" t="s">
        <v>23</v>
      </c>
      <c r="D131" s="565"/>
      <c r="E131" s="566"/>
      <c r="F131" s="19">
        <f>F34</f>
        <v>3407.06</v>
      </c>
    </row>
    <row r="132" spans="2:9" ht="13.5" thickBot="1">
      <c r="B132" s="20" t="s">
        <v>2</v>
      </c>
      <c r="C132" s="579" t="s">
        <v>47</v>
      </c>
      <c r="D132" s="580"/>
      <c r="E132" s="581"/>
      <c r="F132" s="19">
        <f>F77</f>
        <v>2713.25</v>
      </c>
    </row>
    <row r="133" spans="2:9" ht="13.5" thickBot="1">
      <c r="B133" s="20" t="s">
        <v>3</v>
      </c>
      <c r="C133" s="579" t="s">
        <v>76</v>
      </c>
      <c r="D133" s="580"/>
      <c r="E133" s="581"/>
      <c r="F133" s="19">
        <f>F86</f>
        <v>141.05000000000001</v>
      </c>
    </row>
    <row r="134" spans="2:9" ht="13.5" thickBot="1">
      <c r="B134" s="20" t="s">
        <v>4</v>
      </c>
      <c r="C134" s="579" t="s">
        <v>79</v>
      </c>
      <c r="D134" s="580"/>
      <c r="E134" s="581"/>
      <c r="F134" s="19">
        <f>F108</f>
        <v>0</v>
      </c>
    </row>
    <row r="135" spans="2:9" ht="13.5" thickBot="1">
      <c r="B135" s="20" t="s">
        <v>5</v>
      </c>
      <c r="C135" s="579" t="s">
        <v>89</v>
      </c>
      <c r="D135" s="580"/>
      <c r="E135" s="581"/>
      <c r="F135" s="19">
        <f>F116</f>
        <v>5.34</v>
      </c>
    </row>
    <row r="136" spans="2:9" ht="13.5" thickBot="1">
      <c r="B136" s="567" t="s">
        <v>98</v>
      </c>
      <c r="C136" s="568"/>
      <c r="D136" s="568"/>
      <c r="E136" s="569"/>
      <c r="F136" s="171">
        <f>SUM(F131:F135)</f>
        <v>6266.7</v>
      </c>
      <c r="G136" s="60"/>
      <c r="H136" s="32"/>
    </row>
    <row r="137" spans="2:9" ht="13.5" thickBot="1">
      <c r="B137" s="20" t="s">
        <v>6</v>
      </c>
      <c r="C137" s="564" t="s">
        <v>99</v>
      </c>
      <c r="D137" s="565"/>
      <c r="E137" s="566"/>
      <c r="F137" s="21">
        <f>F126</f>
        <v>696.29</v>
      </c>
    </row>
    <row r="138" spans="2:9" ht="13.5" thickBot="1">
      <c r="B138" s="567" t="s">
        <v>244</v>
      </c>
      <c r="C138" s="568"/>
      <c r="D138" s="568"/>
      <c r="E138" s="569"/>
      <c r="F138" s="172">
        <f>ROUND((F136+F137),2)</f>
        <v>6962.99</v>
      </c>
      <c r="G138" s="406">
        <v>6963.04</v>
      </c>
      <c r="H138" s="32">
        <f>F138-G138</f>
        <v>-0.05</v>
      </c>
    </row>
    <row r="139" spans="2:9" ht="13.5" thickBot="1">
      <c r="B139" s="510"/>
      <c r="C139" s="510"/>
      <c r="D139" s="510"/>
      <c r="E139" s="510"/>
      <c r="F139" s="510"/>
    </row>
    <row r="140" spans="2:9" ht="15.75" thickBot="1">
      <c r="B140" s="552" t="s">
        <v>220</v>
      </c>
      <c r="C140" s="553"/>
      <c r="D140" s="553"/>
      <c r="E140" s="554"/>
      <c r="F140" s="173">
        <f>'Quadro Resumido'!G5</f>
        <v>208</v>
      </c>
      <c r="G140" s="143"/>
      <c r="H140" s="143"/>
      <c r="I140" s="143"/>
    </row>
    <row r="141" spans="2:9" ht="15.75" thickBot="1">
      <c r="B141" s="135"/>
      <c r="C141" s="142"/>
      <c r="D141" s="142"/>
      <c r="E141" s="142"/>
      <c r="F141" s="136"/>
      <c r="G141" s="142"/>
      <c r="H141" s="142"/>
      <c r="I141" s="142"/>
    </row>
    <row r="142" spans="2:9" ht="15.75" thickBot="1">
      <c r="B142" s="552" t="s">
        <v>221</v>
      </c>
      <c r="C142" s="553"/>
      <c r="D142" s="553"/>
      <c r="E142" s="554"/>
      <c r="F142" s="174">
        <f>F140*F138</f>
        <v>1448301.92</v>
      </c>
      <c r="G142" s="143"/>
      <c r="H142" s="143"/>
      <c r="I142" s="143"/>
    </row>
  </sheetData>
  <mergeCells count="119">
    <mergeCell ref="B140:E140"/>
    <mergeCell ref="B142:E142"/>
    <mergeCell ref="E6:F6"/>
    <mergeCell ref="E7:F7"/>
    <mergeCell ref="B8:D8"/>
    <mergeCell ref="C16:E16"/>
    <mergeCell ref="C42:D42"/>
    <mergeCell ref="C137:E137"/>
    <mergeCell ref="B138:E138"/>
    <mergeCell ref="B118:F118"/>
    <mergeCell ref="B129:F129"/>
    <mergeCell ref="C130:E130"/>
    <mergeCell ref="C131:E131"/>
    <mergeCell ref="C132:E132"/>
    <mergeCell ref="C133:E133"/>
    <mergeCell ref="C134:E134"/>
    <mergeCell ref="C135:E135"/>
    <mergeCell ref="C122:D122"/>
    <mergeCell ref="C123:D123"/>
    <mergeCell ref="C124:D124"/>
    <mergeCell ref="C125:D125"/>
    <mergeCell ref="B136:E136"/>
    <mergeCell ref="B126:D126"/>
    <mergeCell ref="C119:D119"/>
    <mergeCell ref="C120:D120"/>
    <mergeCell ref="C121:D121"/>
    <mergeCell ref="C65:E65"/>
    <mergeCell ref="C68:E68"/>
    <mergeCell ref="C69:E69"/>
    <mergeCell ref="C80:D80"/>
    <mergeCell ref="C81:D81"/>
    <mergeCell ref="C82:D82"/>
    <mergeCell ref="B89:F89"/>
    <mergeCell ref="B70:E70"/>
    <mergeCell ref="B72:F72"/>
    <mergeCell ref="C83:D83"/>
    <mergeCell ref="C84:D84"/>
    <mergeCell ref="C85:D85"/>
    <mergeCell ref="B86:D86"/>
    <mergeCell ref="B87:F87"/>
    <mergeCell ref="C73:E73"/>
    <mergeCell ref="C74:E74"/>
    <mergeCell ref="C75:E75"/>
    <mergeCell ref="C76:E76"/>
    <mergeCell ref="B77:E77"/>
    <mergeCell ref="C66:E66"/>
    <mergeCell ref="C67:E67"/>
    <mergeCell ref="C114:E114"/>
    <mergeCell ref="C21:E21"/>
    <mergeCell ref="C22:E22"/>
    <mergeCell ref="C23:E23"/>
    <mergeCell ref="B25:F25"/>
    <mergeCell ref="C31:E31"/>
    <mergeCell ref="B6:D6"/>
    <mergeCell ref="B7:D7"/>
    <mergeCell ref="B5:F5"/>
    <mergeCell ref="B10:F10"/>
    <mergeCell ref="C28:D28"/>
    <mergeCell ref="B139:F139"/>
    <mergeCell ref="C17:E17"/>
    <mergeCell ref="C26:E26"/>
    <mergeCell ref="C27:E27"/>
    <mergeCell ref="B18:F18"/>
    <mergeCell ref="B12:F12"/>
    <mergeCell ref="C13:E13"/>
    <mergeCell ref="C14:E14"/>
    <mergeCell ref="C15:E15"/>
    <mergeCell ref="B79:F79"/>
    <mergeCell ref="C32:E32"/>
    <mergeCell ref="C33:E33"/>
    <mergeCell ref="B34:E34"/>
    <mergeCell ref="B37:F37"/>
    <mergeCell ref="B38:F38"/>
    <mergeCell ref="B60:F60"/>
    <mergeCell ref="C107:E107"/>
    <mergeCell ref="C40:D40"/>
    <mergeCell ref="C41:D41"/>
    <mergeCell ref="B90:F90"/>
    <mergeCell ref="B43:D43"/>
    <mergeCell ref="C49:D49"/>
    <mergeCell ref="C50:D50"/>
    <mergeCell ref="C19:E19"/>
    <mergeCell ref="C39:D39"/>
    <mergeCell ref="B47:F47"/>
    <mergeCell ref="B46:E46"/>
    <mergeCell ref="B48:F48"/>
    <mergeCell ref="C56:D56"/>
    <mergeCell ref="C57:D57"/>
    <mergeCell ref="B58:D58"/>
    <mergeCell ref="C44:D44"/>
    <mergeCell ref="C64:E64"/>
    <mergeCell ref="C51:D51"/>
    <mergeCell ref="C52:D52"/>
    <mergeCell ref="C53:D53"/>
    <mergeCell ref="C54:D54"/>
    <mergeCell ref="C55:D55"/>
    <mergeCell ref="C115:E115"/>
    <mergeCell ref="B116:E116"/>
    <mergeCell ref="B108:E108"/>
    <mergeCell ref="B110:F110"/>
    <mergeCell ref="C111:E111"/>
    <mergeCell ref="C112:E112"/>
    <mergeCell ref="B100:F100"/>
    <mergeCell ref="C101:E101"/>
    <mergeCell ref="C102:E102"/>
    <mergeCell ref="B103:E103"/>
    <mergeCell ref="B104:F104"/>
    <mergeCell ref="C105:E105"/>
    <mergeCell ref="C106:E106"/>
    <mergeCell ref="C91:D91"/>
    <mergeCell ref="C97:D97"/>
    <mergeCell ref="B98:D98"/>
    <mergeCell ref="C92:D92"/>
    <mergeCell ref="C93:D93"/>
    <mergeCell ref="C94:D94"/>
    <mergeCell ref="C95:D95"/>
    <mergeCell ref="C96:D96"/>
    <mergeCell ref="C113:E113"/>
    <mergeCell ref="B99:F99"/>
  </mergeCells>
  <pageMargins left="0.51181102362204722" right="0.51181102362204722" top="0.78740157480314965" bottom="0.78740157480314965" header="0.31496062992125984" footer="0.31496062992125984"/>
  <pageSetup paperSize="9" scale="80" fitToHeight="0" orientation="portrait" r:id="rId1"/>
  <headerFooter>
    <oddHeader>&amp;L&amp;G</oddHeader>
    <oddFooter>&amp;C&amp;G</oddFooter>
  </headerFooter>
  <rowBreaks count="1" manualBreakCount="1">
    <brk id="59" max="5" man="1"/>
  </rowBreaks>
  <colBreaks count="1" manualBreakCount="1">
    <brk id="6" max="1048575" man="1"/>
  </colBreaks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B1:K142"/>
  <sheetViews>
    <sheetView showGridLines="0" view="pageBreakPreview" topLeftCell="A124" zoomScaleNormal="100" zoomScaleSheetLayoutView="100" workbookViewId="0">
      <selection activeCell="C64" sqref="C64:E64"/>
    </sheetView>
  </sheetViews>
  <sheetFormatPr defaultColWidth="9.140625" defaultRowHeight="12.75"/>
  <cols>
    <col min="1" max="1" width="6" style="304" customWidth="1"/>
    <col min="2" max="2" width="9.5703125" style="304" customWidth="1"/>
    <col min="3" max="3" width="47.7109375" style="304" customWidth="1"/>
    <col min="4" max="4" width="8" style="304" customWidth="1"/>
    <col min="5" max="5" width="16.5703125" style="304" customWidth="1"/>
    <col min="6" max="6" width="29.42578125" style="304" customWidth="1"/>
    <col min="7" max="7" width="12" style="304" bestFit="1" customWidth="1"/>
    <col min="8" max="8" width="16" style="304" bestFit="1" customWidth="1"/>
    <col min="9" max="9" width="9.140625" style="304"/>
    <col min="10" max="10" width="6.5703125" style="304" customWidth="1"/>
    <col min="11" max="16384" width="9.140625" style="304"/>
  </cols>
  <sheetData>
    <row r="1" spans="2:10" s="291" customFormat="1" ht="16.5" customHeight="1" thickBot="1">
      <c r="B1" s="289"/>
      <c r="C1" s="289"/>
      <c r="D1" s="289"/>
      <c r="E1" s="289"/>
      <c r="F1" s="289"/>
      <c r="G1" s="289"/>
      <c r="H1" s="289"/>
      <c r="I1" s="289"/>
      <c r="J1" s="290"/>
    </row>
    <row r="2" spans="2:10" s="291" customFormat="1" ht="22.5" customHeight="1" thickBot="1">
      <c r="B2" s="292" t="s">
        <v>214</v>
      </c>
      <c r="C2" s="293"/>
      <c r="D2" s="293"/>
      <c r="E2" s="293"/>
      <c r="F2" s="293"/>
      <c r="G2" s="294"/>
      <c r="H2" s="294"/>
      <c r="I2" s="294"/>
      <c r="J2" s="294"/>
    </row>
    <row r="3" spans="2:10" s="291" customFormat="1" ht="15">
      <c r="B3" s="289"/>
      <c r="C3" s="289"/>
      <c r="D3" s="289"/>
      <c r="E3" s="289"/>
      <c r="F3" s="289"/>
      <c r="G3" s="289"/>
      <c r="H3" s="289"/>
      <c r="I3" s="289"/>
      <c r="J3" s="290"/>
    </row>
    <row r="4" spans="2:10" s="291" customFormat="1" ht="21.75" customHeight="1">
      <c r="B4" s="296"/>
      <c r="C4" s="297"/>
      <c r="D4" s="297"/>
      <c r="E4" s="297"/>
      <c r="F4" s="297"/>
      <c r="G4" s="297"/>
      <c r="H4" s="297"/>
      <c r="I4" s="297"/>
      <c r="J4" s="297"/>
    </row>
    <row r="5" spans="2:10" s="291" customFormat="1" ht="33.75" customHeight="1">
      <c r="B5" s="596" t="s">
        <v>215</v>
      </c>
      <c r="C5" s="596"/>
      <c r="D5" s="596"/>
      <c r="E5" s="596"/>
      <c r="F5" s="596"/>
      <c r="G5" s="295"/>
      <c r="H5" s="295"/>
      <c r="I5" s="295"/>
      <c r="J5" s="295"/>
    </row>
    <row r="6" spans="2:10" s="291" customFormat="1" ht="15" customHeight="1">
      <c r="B6" s="597" t="s">
        <v>216</v>
      </c>
      <c r="C6" s="597"/>
      <c r="D6" s="597"/>
      <c r="E6" s="598" t="s">
        <v>217</v>
      </c>
      <c r="F6" s="599"/>
      <c r="G6" s="298"/>
      <c r="H6" s="298"/>
      <c r="I6" s="298"/>
      <c r="J6" s="298"/>
    </row>
    <row r="7" spans="2:10" s="291" customFormat="1" ht="15" customHeight="1">
      <c r="B7" s="600" t="s">
        <v>218</v>
      </c>
      <c r="C7" s="600"/>
      <c r="D7" s="600"/>
      <c r="E7" s="598" t="s">
        <v>223</v>
      </c>
      <c r="F7" s="599"/>
      <c r="G7" s="298"/>
      <c r="H7" s="298"/>
      <c r="I7" s="298"/>
      <c r="J7" s="298"/>
    </row>
    <row r="8" spans="2:10" s="291" customFormat="1" ht="15" customHeight="1">
      <c r="B8" s="585" t="s">
        <v>224</v>
      </c>
      <c r="C8" s="586"/>
      <c r="D8" s="586"/>
      <c r="E8" s="299"/>
      <c r="F8" s="299"/>
      <c r="G8" s="300"/>
      <c r="H8" s="300"/>
      <c r="I8" s="300"/>
      <c r="J8" s="300"/>
    </row>
    <row r="9" spans="2:10" s="291" customFormat="1" ht="15.75" customHeight="1">
      <c r="B9" s="301"/>
      <c r="C9" s="301"/>
      <c r="D9" s="301"/>
      <c r="E9" s="300"/>
      <c r="F9" s="300"/>
      <c r="G9" s="300"/>
      <c r="H9" s="300"/>
      <c r="I9" s="300"/>
      <c r="J9" s="300"/>
    </row>
    <row r="10" spans="2:10" s="291" customFormat="1" ht="33.75" customHeight="1">
      <c r="B10" s="587" t="s">
        <v>219</v>
      </c>
      <c r="C10" s="588"/>
      <c r="D10" s="588"/>
      <c r="E10" s="588"/>
      <c r="F10" s="588"/>
      <c r="G10" s="294"/>
      <c r="H10" s="294"/>
      <c r="I10" s="294"/>
      <c r="J10" s="294"/>
    </row>
    <row r="11" spans="2:10" ht="12.75" customHeight="1" thickBot="1">
      <c r="B11" s="302"/>
      <c r="C11" s="303"/>
      <c r="D11" s="303"/>
      <c r="E11" s="303"/>
      <c r="F11" s="303"/>
      <c r="G11" s="294"/>
      <c r="H11" s="294"/>
      <c r="I11" s="294"/>
      <c r="J11" s="294"/>
    </row>
    <row r="12" spans="2:10" ht="13.5" thickBot="1">
      <c r="B12" s="589" t="s">
        <v>11</v>
      </c>
      <c r="C12" s="590"/>
      <c r="D12" s="590"/>
      <c r="E12" s="590"/>
      <c r="F12" s="590"/>
    </row>
    <row r="13" spans="2:10">
      <c r="B13" s="305" t="s">
        <v>25</v>
      </c>
      <c r="C13" s="591" t="s">
        <v>26</v>
      </c>
      <c r="D13" s="591"/>
      <c r="E13" s="591"/>
      <c r="F13" s="306">
        <f>'1-Assistente Administrativo'!F13</f>
        <v>45891</v>
      </c>
    </row>
    <row r="14" spans="2:10">
      <c r="B14" s="307" t="s">
        <v>27</v>
      </c>
      <c r="C14" s="592" t="s">
        <v>28</v>
      </c>
      <c r="D14" s="592"/>
      <c r="E14" s="592"/>
      <c r="F14" s="308" t="s">
        <v>29</v>
      </c>
    </row>
    <row r="15" spans="2:10" ht="24.75" customHeight="1">
      <c r="B15" s="307" t="s">
        <v>30</v>
      </c>
      <c r="C15" s="593" t="s">
        <v>31</v>
      </c>
      <c r="D15" s="594"/>
      <c r="E15" s="595"/>
      <c r="F15" s="309" t="s">
        <v>225</v>
      </c>
    </row>
    <row r="16" spans="2:10" ht="16.5" customHeight="1">
      <c r="B16" s="310" t="s">
        <v>4</v>
      </c>
      <c r="C16" s="607" t="s">
        <v>226</v>
      </c>
      <c r="D16" s="608"/>
      <c r="E16" s="609"/>
      <c r="F16" s="311" t="s">
        <v>227</v>
      </c>
      <c r="H16" s="312" t="s">
        <v>228</v>
      </c>
    </row>
    <row r="17" spans="2:6" ht="13.5" thickBot="1">
      <c r="B17" s="313" t="s">
        <v>5</v>
      </c>
      <c r="C17" s="610" t="s">
        <v>32</v>
      </c>
      <c r="D17" s="610"/>
      <c r="E17" s="610"/>
      <c r="F17" s="314">
        <v>24</v>
      </c>
    </row>
    <row r="18" spans="2:6" ht="13.5" thickBot="1">
      <c r="B18" s="611" t="s">
        <v>33</v>
      </c>
      <c r="C18" s="612"/>
      <c r="D18" s="612"/>
      <c r="E18" s="612"/>
      <c r="F18" s="613"/>
    </row>
    <row r="19" spans="2:6" ht="35.25" customHeight="1">
      <c r="B19" s="305" t="s">
        <v>25</v>
      </c>
      <c r="C19" s="614" t="s">
        <v>34</v>
      </c>
      <c r="D19" s="615"/>
      <c r="E19" s="616"/>
      <c r="F19" s="315" t="str">
        <f>'Quadro Resumido'!C6</f>
        <v>Assistente Administrativo (horário noturno)</v>
      </c>
    </row>
    <row r="20" spans="2:6">
      <c r="B20" s="305" t="s">
        <v>27</v>
      </c>
      <c r="C20" s="316" t="s">
        <v>103</v>
      </c>
      <c r="D20" s="317"/>
      <c r="E20" s="318"/>
      <c r="F20" s="319" t="s">
        <v>121</v>
      </c>
    </row>
    <row r="21" spans="2:6">
      <c r="B21" s="307" t="s">
        <v>30</v>
      </c>
      <c r="C21" s="617" t="s">
        <v>12</v>
      </c>
      <c r="D21" s="618"/>
      <c r="E21" s="618"/>
      <c r="F21" s="320">
        <v>2574.38</v>
      </c>
    </row>
    <row r="22" spans="2:6">
      <c r="B22" s="307" t="s">
        <v>4</v>
      </c>
      <c r="C22" s="619" t="s">
        <v>35</v>
      </c>
      <c r="D22" s="620"/>
      <c r="E22" s="621"/>
      <c r="F22" s="321" t="s">
        <v>229</v>
      </c>
    </row>
    <row r="23" spans="2:6" ht="13.5" thickBot="1">
      <c r="B23" s="313" t="s">
        <v>5</v>
      </c>
      <c r="C23" s="601" t="s">
        <v>36</v>
      </c>
      <c r="D23" s="602"/>
      <c r="E23" s="603"/>
      <c r="F23" s="322">
        <v>46023</v>
      </c>
    </row>
    <row r="24" spans="2:6" ht="13.5" thickBot="1">
      <c r="B24" s="323"/>
      <c r="C24" s="324"/>
      <c r="D24" s="324"/>
      <c r="E24" s="324"/>
      <c r="F24" s="325"/>
    </row>
    <row r="25" spans="2:6">
      <c r="B25" s="570" t="s">
        <v>23</v>
      </c>
      <c r="C25" s="571"/>
      <c r="D25" s="571"/>
      <c r="E25" s="571"/>
      <c r="F25" s="572"/>
    </row>
    <row r="26" spans="2:6">
      <c r="B26" s="326">
        <v>1</v>
      </c>
      <c r="C26" s="604" t="s">
        <v>37</v>
      </c>
      <c r="D26" s="604"/>
      <c r="E26" s="604"/>
      <c r="F26" s="327" t="s">
        <v>38</v>
      </c>
    </row>
    <row r="27" spans="2:6" ht="15">
      <c r="B27" s="328" t="s">
        <v>25</v>
      </c>
      <c r="C27" s="605" t="s">
        <v>39</v>
      </c>
      <c r="D27" s="605"/>
      <c r="E27" s="605"/>
      <c r="F27" s="329">
        <v>3407.06</v>
      </c>
    </row>
    <row r="28" spans="2:6">
      <c r="B28" s="307" t="s">
        <v>27</v>
      </c>
      <c r="C28" s="592" t="s">
        <v>13</v>
      </c>
      <c r="D28" s="592"/>
      <c r="E28" s="330">
        <v>0.3</v>
      </c>
      <c r="F28" s="331">
        <v>0</v>
      </c>
    </row>
    <row r="29" spans="2:6">
      <c r="B29" s="307" t="s">
        <v>30</v>
      </c>
      <c r="C29" s="332" t="s">
        <v>230</v>
      </c>
      <c r="D29" s="332"/>
      <c r="E29" s="332" t="s">
        <v>232</v>
      </c>
      <c r="F29" s="331">
        <v>0</v>
      </c>
    </row>
    <row r="30" spans="2:6" ht="15">
      <c r="B30" s="307" t="s">
        <v>40</v>
      </c>
      <c r="C30" s="333" t="s">
        <v>231</v>
      </c>
      <c r="D30" s="334"/>
      <c r="E30" s="335">
        <v>0.22500000000000001</v>
      </c>
      <c r="F30" s="336">
        <f>(F27/220)*2*22*E30</f>
        <v>153.32</v>
      </c>
    </row>
    <row r="31" spans="2:6">
      <c r="B31" s="307" t="s">
        <v>41</v>
      </c>
      <c r="C31" s="606" t="s">
        <v>42</v>
      </c>
      <c r="D31" s="606"/>
      <c r="E31" s="606"/>
      <c r="F31" s="331">
        <f t="shared" ref="F31" si="0">F27/220*0.2*0*15</f>
        <v>0</v>
      </c>
    </row>
    <row r="32" spans="2:6">
      <c r="B32" s="307" t="s">
        <v>43</v>
      </c>
      <c r="C32" s="606" t="s">
        <v>44</v>
      </c>
      <c r="D32" s="606"/>
      <c r="E32" s="606"/>
      <c r="F32" s="331">
        <v>0</v>
      </c>
    </row>
    <row r="33" spans="2:8">
      <c r="B33" s="307" t="s">
        <v>45</v>
      </c>
      <c r="C33" s="606" t="s">
        <v>46</v>
      </c>
      <c r="D33" s="606"/>
      <c r="E33" s="606"/>
      <c r="F33" s="331">
        <v>0</v>
      </c>
    </row>
    <row r="34" spans="2:8" ht="13.5" thickBot="1">
      <c r="B34" s="626" t="s">
        <v>233</v>
      </c>
      <c r="C34" s="627"/>
      <c r="D34" s="627"/>
      <c r="E34" s="627"/>
      <c r="F34" s="337">
        <f>ROUND(SUM(F27:F33),2)</f>
        <v>3560.38</v>
      </c>
    </row>
    <row r="35" spans="2:8">
      <c r="B35" s="338"/>
      <c r="C35" s="339"/>
      <c r="D35" s="339"/>
      <c r="E35" s="340"/>
      <c r="F35" s="341"/>
    </row>
    <row r="36" spans="2:8" ht="13.5" thickBot="1">
      <c r="B36" s="338"/>
      <c r="C36" s="339"/>
      <c r="D36" s="339"/>
      <c r="E36" s="340"/>
      <c r="F36" s="341"/>
    </row>
    <row r="37" spans="2:8">
      <c r="B37" s="570" t="s">
        <v>47</v>
      </c>
      <c r="C37" s="571"/>
      <c r="D37" s="571"/>
      <c r="E37" s="571"/>
      <c r="F37" s="572"/>
    </row>
    <row r="38" spans="2:8">
      <c r="B38" s="628" t="s">
        <v>48</v>
      </c>
      <c r="C38" s="629"/>
      <c r="D38" s="629"/>
      <c r="E38" s="629"/>
      <c r="F38" s="630"/>
    </row>
    <row r="39" spans="2:8">
      <c r="B39" s="326" t="s">
        <v>49</v>
      </c>
      <c r="C39" s="631" t="s">
        <v>50</v>
      </c>
      <c r="D39" s="631"/>
      <c r="E39" s="342" t="s">
        <v>51</v>
      </c>
      <c r="F39" s="343" t="s">
        <v>38</v>
      </c>
    </row>
    <row r="40" spans="2:8">
      <c r="B40" s="328" t="s">
        <v>25</v>
      </c>
      <c r="C40" s="622" t="s">
        <v>52</v>
      </c>
      <c r="D40" s="622"/>
      <c r="E40" s="344">
        <v>8.3299999999999999E-2</v>
      </c>
      <c r="F40" s="345">
        <f>ROUND(F$34*E40,2)</f>
        <v>296.58</v>
      </c>
      <c r="H40" s="346">
        <f>F34*E40</f>
        <v>296.58</v>
      </c>
    </row>
    <row r="41" spans="2:8">
      <c r="B41" s="328" t="s">
        <v>27</v>
      </c>
      <c r="C41" s="622" t="s">
        <v>177</v>
      </c>
      <c r="D41" s="622"/>
      <c r="E41" s="347">
        <f>'1-Assistente Administrativo'!E41</f>
        <v>0</v>
      </c>
      <c r="F41" s="345">
        <f>ROUND(F$34*E41,2)</f>
        <v>0</v>
      </c>
    </row>
    <row r="42" spans="2:8">
      <c r="B42" s="328" t="s">
        <v>3</v>
      </c>
      <c r="C42" s="623" t="s">
        <v>178</v>
      </c>
      <c r="D42" s="624"/>
      <c r="E42" s="347">
        <f>'1-Assistente Administrativo'!E42</f>
        <v>3.0249999999999999E-2</v>
      </c>
      <c r="F42" s="345">
        <f>ROUND(F$34*E42,2)</f>
        <v>107.7</v>
      </c>
      <c r="G42" s="348">
        <f>E42+E41</f>
        <v>3.0249999999999999E-2</v>
      </c>
    </row>
    <row r="43" spans="2:8">
      <c r="B43" s="625" t="s">
        <v>114</v>
      </c>
      <c r="C43" s="604"/>
      <c r="D43" s="604"/>
      <c r="E43" s="349">
        <f>E40+E41+E42</f>
        <v>0.11360000000000001</v>
      </c>
      <c r="F43" s="343">
        <f>SUM(F40:F42)</f>
        <v>404.28</v>
      </c>
    </row>
    <row r="44" spans="2:8">
      <c r="B44" s="307" t="s">
        <v>40</v>
      </c>
      <c r="C44" s="547" t="s">
        <v>115</v>
      </c>
      <c r="D44" s="548"/>
      <c r="E44" s="287">
        <f>E43*E58</f>
        <v>4.0899999999999999E-2</v>
      </c>
      <c r="F44" s="331">
        <f>ROUND(F$34*E44,2)</f>
        <v>145.62</v>
      </c>
      <c r="G44" s="350"/>
    </row>
    <row r="45" spans="2:8">
      <c r="B45" s="351"/>
      <c r="C45" s="352"/>
      <c r="D45" s="353"/>
      <c r="E45" s="354">
        <f>E44+E43</f>
        <v>0.1545</v>
      </c>
      <c r="F45" s="355"/>
      <c r="G45" s="350"/>
    </row>
    <row r="46" spans="2:8" ht="13.5" thickBot="1">
      <c r="B46" s="626" t="s">
        <v>234</v>
      </c>
      <c r="C46" s="627"/>
      <c r="D46" s="627"/>
      <c r="E46" s="627"/>
      <c r="F46" s="337">
        <f>SUM(F43:F44)</f>
        <v>549.9</v>
      </c>
    </row>
    <row r="47" spans="2:8" ht="25.5" customHeight="1" thickBot="1">
      <c r="B47" s="632"/>
      <c r="C47" s="632"/>
      <c r="D47" s="632"/>
      <c r="E47" s="632"/>
      <c r="F47" s="632"/>
    </row>
    <row r="48" spans="2:8">
      <c r="B48" s="633" t="s">
        <v>53</v>
      </c>
      <c r="C48" s="634"/>
      <c r="D48" s="634"/>
      <c r="E48" s="634"/>
      <c r="F48" s="635"/>
    </row>
    <row r="49" spans="2:9">
      <c r="B49" s="326" t="s">
        <v>54</v>
      </c>
      <c r="C49" s="584" t="s">
        <v>55</v>
      </c>
      <c r="D49" s="584"/>
      <c r="E49" s="342" t="s">
        <v>51</v>
      </c>
      <c r="F49" s="327" t="s">
        <v>38</v>
      </c>
    </row>
    <row r="50" spans="2:9">
      <c r="B50" s="307" t="s">
        <v>25</v>
      </c>
      <c r="C50" s="592" t="s">
        <v>56</v>
      </c>
      <c r="D50" s="592"/>
      <c r="E50" s="287">
        <v>0.2</v>
      </c>
      <c r="F50" s="331">
        <f>ROUND(F$34*E50,2)</f>
        <v>712.08</v>
      </c>
    </row>
    <row r="51" spans="2:9">
      <c r="B51" s="307" t="s">
        <v>27</v>
      </c>
      <c r="C51" s="592" t="s">
        <v>57</v>
      </c>
      <c r="D51" s="592"/>
      <c r="E51" s="287">
        <v>2.5000000000000001E-2</v>
      </c>
      <c r="F51" s="331">
        <f t="shared" ref="F51:F57" si="1">ROUND(F$34*E51,2)</f>
        <v>89.01</v>
      </c>
    </row>
    <row r="52" spans="2:9">
      <c r="B52" s="307" t="s">
        <v>30</v>
      </c>
      <c r="C52" s="592" t="s">
        <v>58</v>
      </c>
      <c r="D52" s="592"/>
      <c r="E52" s="287">
        <v>2.1999999999999999E-2</v>
      </c>
      <c r="F52" s="331">
        <f t="shared" si="1"/>
        <v>78.33</v>
      </c>
    </row>
    <row r="53" spans="2:9">
      <c r="B53" s="307" t="s">
        <v>40</v>
      </c>
      <c r="C53" s="592" t="s">
        <v>59</v>
      </c>
      <c r="D53" s="592"/>
      <c r="E53" s="287">
        <v>1.4999999999999999E-2</v>
      </c>
      <c r="F53" s="331">
        <f t="shared" si="1"/>
        <v>53.41</v>
      </c>
    </row>
    <row r="54" spans="2:9">
      <c r="B54" s="307" t="s">
        <v>41</v>
      </c>
      <c r="C54" s="592" t="s">
        <v>60</v>
      </c>
      <c r="D54" s="592"/>
      <c r="E54" s="287">
        <v>0.01</v>
      </c>
      <c r="F54" s="331">
        <f t="shared" si="1"/>
        <v>35.6</v>
      </c>
    </row>
    <row r="55" spans="2:9">
      <c r="B55" s="307" t="s">
        <v>61</v>
      </c>
      <c r="C55" s="592" t="s">
        <v>62</v>
      </c>
      <c r="D55" s="592"/>
      <c r="E55" s="287">
        <v>6.0000000000000001E-3</v>
      </c>
      <c r="F55" s="331">
        <f t="shared" si="1"/>
        <v>21.36</v>
      </c>
    </row>
    <row r="56" spans="2:9">
      <c r="B56" s="307" t="s">
        <v>43</v>
      </c>
      <c r="C56" s="592" t="s">
        <v>8</v>
      </c>
      <c r="D56" s="592"/>
      <c r="E56" s="287">
        <v>2E-3</v>
      </c>
      <c r="F56" s="331">
        <f t="shared" si="1"/>
        <v>7.12</v>
      </c>
    </row>
    <row r="57" spans="2:9">
      <c r="B57" s="307" t="s">
        <v>45</v>
      </c>
      <c r="C57" s="592" t="s">
        <v>9</v>
      </c>
      <c r="D57" s="592"/>
      <c r="E57" s="287">
        <v>0.08</v>
      </c>
      <c r="F57" s="331">
        <f t="shared" si="1"/>
        <v>284.83</v>
      </c>
    </row>
    <row r="58" spans="2:9" ht="13.5" thickBot="1">
      <c r="B58" s="626" t="s">
        <v>235</v>
      </c>
      <c r="C58" s="627"/>
      <c r="D58" s="627"/>
      <c r="E58" s="356">
        <f t="shared" ref="E58:F58" si="2">SUM(E50:E57)</f>
        <v>0.36</v>
      </c>
      <c r="F58" s="337">
        <f t="shared" si="2"/>
        <v>1281.74</v>
      </c>
    </row>
    <row r="59" spans="2:9" ht="16.5" customHeight="1" thickBot="1">
      <c r="B59" s="357"/>
      <c r="C59" s="358"/>
      <c r="D59" s="358"/>
      <c r="E59" s="359"/>
      <c r="F59" s="360"/>
      <c r="G59" s="338"/>
    </row>
    <row r="60" spans="2:9">
      <c r="B60" s="570" t="s">
        <v>63</v>
      </c>
      <c r="C60" s="571"/>
      <c r="D60" s="571"/>
      <c r="E60" s="571"/>
      <c r="F60" s="572"/>
      <c r="G60" s="304">
        <v>5.5</v>
      </c>
    </row>
    <row r="61" spans="2:9">
      <c r="B61" s="326" t="s">
        <v>64</v>
      </c>
      <c r="C61" s="279" t="s">
        <v>14</v>
      </c>
      <c r="D61" s="279" t="s">
        <v>119</v>
      </c>
      <c r="E61" s="279" t="s">
        <v>120</v>
      </c>
      <c r="F61" s="327" t="s">
        <v>38</v>
      </c>
      <c r="G61" s="304">
        <v>5.5</v>
      </c>
      <c r="H61" s="304">
        <v>22</v>
      </c>
    </row>
    <row r="62" spans="2:9">
      <c r="B62" s="307" t="s">
        <v>25</v>
      </c>
      <c r="C62" s="332" t="s">
        <v>65</v>
      </c>
      <c r="D62" s="332">
        <v>21</v>
      </c>
      <c r="E62" s="361">
        <f>'1-Assistente Administrativo'!E62</f>
        <v>5.5</v>
      </c>
      <c r="F62" s="362">
        <f>(E62*2*D62)-(F27*6%)</f>
        <v>26.58</v>
      </c>
      <c r="G62" s="304">
        <f>G61*2*D63</f>
        <v>231</v>
      </c>
      <c r="H62" s="346">
        <f>F27*6%</f>
        <v>204.42</v>
      </c>
      <c r="I62" s="346">
        <f>G62-H62</f>
        <v>26.58</v>
      </c>
    </row>
    <row r="63" spans="2:9">
      <c r="B63" s="307" t="s">
        <v>27</v>
      </c>
      <c r="C63" s="332" t="s">
        <v>123</v>
      </c>
      <c r="D63" s="332">
        <v>21</v>
      </c>
      <c r="E63" s="361">
        <f>'1-Assistente Administrativo'!E63</f>
        <v>44.3</v>
      </c>
      <c r="F63" s="331">
        <f>D63*E63</f>
        <v>930.3</v>
      </c>
    </row>
    <row r="64" spans="2:9">
      <c r="B64" s="307" t="s">
        <v>3</v>
      </c>
      <c r="C64" s="636" t="s">
        <v>66</v>
      </c>
      <c r="D64" s="637"/>
      <c r="E64" s="638"/>
      <c r="F64" s="331">
        <v>0</v>
      </c>
    </row>
    <row r="65" spans="2:6">
      <c r="B65" s="307" t="s">
        <v>40</v>
      </c>
      <c r="C65" s="636" t="s">
        <v>67</v>
      </c>
      <c r="D65" s="637"/>
      <c r="E65" s="638"/>
      <c r="F65" s="331">
        <v>0</v>
      </c>
    </row>
    <row r="66" spans="2:6">
      <c r="B66" s="307" t="s">
        <v>5</v>
      </c>
      <c r="C66" s="606" t="s">
        <v>68</v>
      </c>
      <c r="D66" s="606"/>
      <c r="E66" s="606"/>
      <c r="F66" s="331">
        <v>3.61</v>
      </c>
    </row>
    <row r="67" spans="2:6">
      <c r="B67" s="307" t="s">
        <v>61</v>
      </c>
      <c r="C67" s="606" t="s">
        <v>69</v>
      </c>
      <c r="D67" s="606"/>
      <c r="E67" s="606"/>
      <c r="F67" s="331">
        <v>0</v>
      </c>
    </row>
    <row r="68" spans="2:6">
      <c r="B68" s="307" t="s">
        <v>7</v>
      </c>
      <c r="C68" s="636" t="s">
        <v>70</v>
      </c>
      <c r="D68" s="637"/>
      <c r="E68" s="638"/>
      <c r="F68" s="331">
        <v>0</v>
      </c>
    </row>
    <row r="69" spans="2:6">
      <c r="B69" s="307" t="s">
        <v>61</v>
      </c>
      <c r="C69" s="636" t="s">
        <v>71</v>
      </c>
      <c r="D69" s="637"/>
      <c r="E69" s="638"/>
      <c r="F69" s="331">
        <v>0</v>
      </c>
    </row>
    <row r="70" spans="2:6" ht="13.5" thickBot="1">
      <c r="B70" s="626" t="s">
        <v>236</v>
      </c>
      <c r="C70" s="627" t="s">
        <v>72</v>
      </c>
      <c r="D70" s="627"/>
      <c r="E70" s="627"/>
      <c r="F70" s="337">
        <f>SUM(F62:F69)</f>
        <v>960.49</v>
      </c>
    </row>
    <row r="71" spans="2:6" ht="18.75" customHeight="1" thickBot="1">
      <c r="B71" s="357"/>
      <c r="C71" s="363"/>
      <c r="D71" s="363"/>
      <c r="E71" s="363"/>
      <c r="F71" s="364"/>
    </row>
    <row r="72" spans="2:6">
      <c r="B72" s="570" t="s">
        <v>73</v>
      </c>
      <c r="C72" s="571"/>
      <c r="D72" s="571"/>
      <c r="E72" s="571"/>
      <c r="F72" s="572"/>
    </row>
    <row r="73" spans="2:6">
      <c r="B73" s="278">
        <v>2</v>
      </c>
      <c r="C73" s="584" t="s">
        <v>74</v>
      </c>
      <c r="D73" s="584"/>
      <c r="E73" s="584"/>
      <c r="F73" s="280" t="s">
        <v>75</v>
      </c>
    </row>
    <row r="74" spans="2:6">
      <c r="B74" s="281" t="s">
        <v>49</v>
      </c>
      <c r="C74" s="639" t="s">
        <v>50</v>
      </c>
      <c r="D74" s="639"/>
      <c r="E74" s="639"/>
      <c r="F74" s="282">
        <f>F46</f>
        <v>549.9</v>
      </c>
    </row>
    <row r="75" spans="2:6">
      <c r="B75" s="281" t="s">
        <v>54</v>
      </c>
      <c r="C75" s="639" t="s">
        <v>55</v>
      </c>
      <c r="D75" s="639"/>
      <c r="E75" s="639"/>
      <c r="F75" s="282">
        <f>F58</f>
        <v>1281.74</v>
      </c>
    </row>
    <row r="76" spans="2:6">
      <c r="B76" s="281" t="s">
        <v>64</v>
      </c>
      <c r="C76" s="639" t="s">
        <v>14</v>
      </c>
      <c r="D76" s="639"/>
      <c r="E76" s="639"/>
      <c r="F76" s="282">
        <f>F70</f>
        <v>960.49</v>
      </c>
    </row>
    <row r="77" spans="2:6" ht="13.5" thickBot="1">
      <c r="B77" s="646" t="s">
        <v>237</v>
      </c>
      <c r="C77" s="647"/>
      <c r="D77" s="647"/>
      <c r="E77" s="647"/>
      <c r="F77" s="365">
        <f>SUM(F74:F76)</f>
        <v>2792.13</v>
      </c>
    </row>
    <row r="78" spans="2:6" ht="13.5" thickBot="1">
      <c r="B78" s="366"/>
      <c r="C78" s="366"/>
      <c r="D78" s="366"/>
      <c r="E78" s="366"/>
      <c r="F78" s="367"/>
    </row>
    <row r="79" spans="2:6">
      <c r="B79" s="570" t="s">
        <v>76</v>
      </c>
      <c r="C79" s="571"/>
      <c r="D79" s="571"/>
      <c r="E79" s="571"/>
      <c r="F79" s="572"/>
    </row>
    <row r="80" spans="2:6">
      <c r="B80" s="278">
        <v>3</v>
      </c>
      <c r="C80" s="648" t="s">
        <v>19</v>
      </c>
      <c r="D80" s="649"/>
      <c r="E80" s="342" t="s">
        <v>0</v>
      </c>
      <c r="F80" s="280" t="s">
        <v>75</v>
      </c>
    </row>
    <row r="81" spans="2:8">
      <c r="B81" s="281" t="s">
        <v>1</v>
      </c>
      <c r="C81" s="547" t="s">
        <v>10</v>
      </c>
      <c r="D81" s="548"/>
      <c r="E81" s="286">
        <f>'1-Assistente Administrativo'!E81</f>
        <v>8.0000000000000004E-4</v>
      </c>
      <c r="F81" s="282">
        <f>E81*$F$34</f>
        <v>2.85</v>
      </c>
    </row>
    <row r="82" spans="2:8">
      <c r="B82" s="281" t="s">
        <v>2</v>
      </c>
      <c r="C82" s="547" t="s">
        <v>77</v>
      </c>
      <c r="D82" s="548"/>
      <c r="E82" s="286">
        <f>'1-Assistente Administrativo'!E82</f>
        <v>1E-4</v>
      </c>
      <c r="F82" s="282">
        <f>E82*$F$34</f>
        <v>0.36</v>
      </c>
      <c r="H82" s="346">
        <f>E82*F34</f>
        <v>0.36</v>
      </c>
    </row>
    <row r="83" spans="2:8">
      <c r="B83" s="281" t="s">
        <v>4</v>
      </c>
      <c r="C83" s="547" t="s">
        <v>20</v>
      </c>
      <c r="D83" s="548"/>
      <c r="E83" s="286">
        <f>'1-Assistente Administrativo'!E83</f>
        <v>4.0000000000000002E-4</v>
      </c>
      <c r="F83" s="282">
        <f t="shared" ref="F83:F85" si="3">E83*$F$34</f>
        <v>1.42</v>
      </c>
    </row>
    <row r="84" spans="2:8">
      <c r="B84" s="281" t="s">
        <v>5</v>
      </c>
      <c r="C84" s="547" t="s">
        <v>106</v>
      </c>
      <c r="D84" s="548"/>
      <c r="E84" s="286">
        <f>'1-Assistente Administrativo'!E84</f>
        <v>1E-4</v>
      </c>
      <c r="F84" s="282">
        <f t="shared" si="3"/>
        <v>0.36</v>
      </c>
    </row>
    <row r="85" spans="2:8" ht="30.75" customHeight="1">
      <c r="B85" s="368" t="s">
        <v>6</v>
      </c>
      <c r="C85" s="640" t="s">
        <v>78</v>
      </c>
      <c r="D85" s="641"/>
      <c r="E85" s="369">
        <v>0.04</v>
      </c>
      <c r="F85" s="370">
        <f t="shared" si="3"/>
        <v>142.41999999999999</v>
      </c>
      <c r="G85" s="371"/>
    </row>
    <row r="86" spans="2:8" ht="13.5" thickBot="1">
      <c r="B86" s="642" t="s">
        <v>238</v>
      </c>
      <c r="C86" s="643"/>
      <c r="D86" s="644"/>
      <c r="E86" s="372">
        <f>SUM(E81:E85)</f>
        <v>4.1399999999999999E-2</v>
      </c>
      <c r="F86" s="365">
        <f>SUM(F81:F85)</f>
        <v>147.41</v>
      </c>
    </row>
    <row r="87" spans="2:8" ht="14.25" customHeight="1">
      <c r="B87" s="645"/>
      <c r="C87" s="645"/>
      <c r="D87" s="645"/>
      <c r="E87" s="645"/>
      <c r="F87" s="645"/>
    </row>
    <row r="88" spans="2:8" ht="13.5" thickBot="1">
      <c r="B88" s="373"/>
      <c r="C88" s="373"/>
      <c r="D88" s="373"/>
      <c r="E88" s="373"/>
      <c r="F88" s="373"/>
    </row>
    <row r="89" spans="2:8">
      <c r="B89" s="570" t="s">
        <v>79</v>
      </c>
      <c r="C89" s="571"/>
      <c r="D89" s="571"/>
      <c r="E89" s="571"/>
      <c r="F89" s="572"/>
    </row>
    <row r="90" spans="2:8">
      <c r="B90" s="651" t="s">
        <v>80</v>
      </c>
      <c r="C90" s="584"/>
      <c r="D90" s="584"/>
      <c r="E90" s="584"/>
      <c r="F90" s="652"/>
    </row>
    <row r="91" spans="2:8">
      <c r="B91" s="278" t="s">
        <v>17</v>
      </c>
      <c r="C91" s="648" t="s">
        <v>81</v>
      </c>
      <c r="D91" s="649"/>
      <c r="E91" s="279" t="s">
        <v>0</v>
      </c>
      <c r="F91" s="280" t="s">
        <v>75</v>
      </c>
    </row>
    <row r="92" spans="2:8" ht="15">
      <c r="B92" s="281" t="s">
        <v>1</v>
      </c>
      <c r="C92" s="547" t="s">
        <v>107</v>
      </c>
      <c r="D92" s="548"/>
      <c r="E92" s="374">
        <f>'1-Assistente Administrativo'!E92</f>
        <v>0</v>
      </c>
      <c r="F92" s="375">
        <f>E92*$F$34</f>
        <v>0</v>
      </c>
    </row>
    <row r="93" spans="2:8" ht="15">
      <c r="B93" s="281" t="s">
        <v>2</v>
      </c>
      <c r="C93" s="547" t="s">
        <v>82</v>
      </c>
      <c r="D93" s="548"/>
      <c r="E93" s="374">
        <f>'1-Assistente Administrativo'!E93</f>
        <v>0</v>
      </c>
      <c r="F93" s="375">
        <f t="shared" ref="F93:F96" si="4">E93*$F$34</f>
        <v>0</v>
      </c>
    </row>
    <row r="94" spans="2:8" ht="15">
      <c r="B94" s="281" t="s">
        <v>3</v>
      </c>
      <c r="C94" s="547" t="s">
        <v>83</v>
      </c>
      <c r="D94" s="548"/>
      <c r="E94" s="374">
        <f>'1-Assistente Administrativo'!E94</f>
        <v>0</v>
      </c>
      <c r="F94" s="375">
        <f t="shared" si="4"/>
        <v>0</v>
      </c>
    </row>
    <row r="95" spans="2:8" ht="15">
      <c r="B95" s="281" t="s">
        <v>4</v>
      </c>
      <c r="C95" s="547" t="s">
        <v>84</v>
      </c>
      <c r="D95" s="548"/>
      <c r="E95" s="374">
        <f>'1-Assistente Administrativo'!E95</f>
        <v>0</v>
      </c>
      <c r="F95" s="375">
        <f t="shared" si="4"/>
        <v>0</v>
      </c>
    </row>
    <row r="96" spans="2:8" ht="15">
      <c r="B96" s="281" t="s">
        <v>5</v>
      </c>
      <c r="C96" s="547" t="s">
        <v>108</v>
      </c>
      <c r="D96" s="548"/>
      <c r="E96" s="374">
        <f>'1-Assistente Administrativo'!E96</f>
        <v>0</v>
      </c>
      <c r="F96" s="375">
        <f t="shared" si="4"/>
        <v>0</v>
      </c>
    </row>
    <row r="97" spans="2:6" ht="15">
      <c r="B97" s="281" t="s">
        <v>6</v>
      </c>
      <c r="C97" s="547" t="s">
        <v>100</v>
      </c>
      <c r="D97" s="548"/>
      <c r="E97" s="374">
        <f>'1-Assistente Administrativo'!E97</f>
        <v>0</v>
      </c>
      <c r="F97" s="375">
        <f>E97*$F$34</f>
        <v>0</v>
      </c>
    </row>
    <row r="98" spans="2:6" ht="13.5" thickBot="1">
      <c r="B98" s="642" t="s">
        <v>239</v>
      </c>
      <c r="C98" s="643"/>
      <c r="D98" s="644"/>
      <c r="E98" s="376">
        <f t="shared" ref="E98:F98" si="5">SUM(E92:E97)</f>
        <v>0</v>
      </c>
      <c r="F98" s="365">
        <f t="shared" si="5"/>
        <v>0</v>
      </c>
    </row>
    <row r="99" spans="2:6" ht="19.5" customHeight="1" thickBot="1">
      <c r="B99" s="650"/>
      <c r="C99" s="650"/>
      <c r="D99" s="650"/>
      <c r="E99" s="650"/>
      <c r="F99" s="650"/>
    </row>
    <row r="100" spans="2:6">
      <c r="B100" s="570" t="s">
        <v>85</v>
      </c>
      <c r="C100" s="571"/>
      <c r="D100" s="571"/>
      <c r="E100" s="571"/>
      <c r="F100" s="572"/>
    </row>
    <row r="101" spans="2:6">
      <c r="B101" s="278" t="s">
        <v>18</v>
      </c>
      <c r="C101" s="584" t="s">
        <v>86</v>
      </c>
      <c r="D101" s="584"/>
      <c r="E101" s="584"/>
      <c r="F101" s="280" t="s">
        <v>75</v>
      </c>
    </row>
    <row r="102" spans="2:6">
      <c r="B102" s="281" t="s">
        <v>1</v>
      </c>
      <c r="C102" s="639" t="s">
        <v>109</v>
      </c>
      <c r="D102" s="639"/>
      <c r="E102" s="639"/>
      <c r="F102" s="282">
        <v>0</v>
      </c>
    </row>
    <row r="103" spans="2:6" ht="13.5" thickBot="1">
      <c r="B103" s="653" t="s">
        <v>240</v>
      </c>
      <c r="C103" s="654"/>
      <c r="D103" s="654"/>
      <c r="E103" s="654"/>
      <c r="F103" s="377">
        <f>SUM(F102)</f>
        <v>0</v>
      </c>
    </row>
    <row r="104" spans="2:6">
      <c r="B104" s="570" t="s">
        <v>87</v>
      </c>
      <c r="C104" s="571"/>
      <c r="D104" s="571"/>
      <c r="E104" s="571"/>
      <c r="F104" s="572"/>
    </row>
    <row r="105" spans="2:6">
      <c r="B105" s="278">
        <v>4</v>
      </c>
      <c r="C105" s="584" t="s">
        <v>88</v>
      </c>
      <c r="D105" s="584"/>
      <c r="E105" s="584"/>
      <c r="F105" s="280" t="s">
        <v>75</v>
      </c>
    </row>
    <row r="106" spans="2:6">
      <c r="B106" s="281" t="s">
        <v>17</v>
      </c>
      <c r="C106" s="639" t="s">
        <v>81</v>
      </c>
      <c r="D106" s="639"/>
      <c r="E106" s="639"/>
      <c r="F106" s="282">
        <f>F98</f>
        <v>0</v>
      </c>
    </row>
    <row r="107" spans="2:6">
      <c r="B107" s="281" t="s">
        <v>18</v>
      </c>
      <c r="C107" s="639" t="s">
        <v>86</v>
      </c>
      <c r="D107" s="639"/>
      <c r="E107" s="639"/>
      <c r="F107" s="282">
        <f>F103</f>
        <v>0</v>
      </c>
    </row>
    <row r="108" spans="2:6" ht="13.5" thickBot="1">
      <c r="B108" s="646" t="s">
        <v>241</v>
      </c>
      <c r="C108" s="647"/>
      <c r="D108" s="647"/>
      <c r="E108" s="647"/>
      <c r="F108" s="365">
        <f>SUM(F106:F107)</f>
        <v>0</v>
      </c>
    </row>
    <row r="109" spans="2:6" ht="13.5" thickBot="1">
      <c r="B109" s="378"/>
      <c r="E109" s="379"/>
      <c r="F109" s="380"/>
    </row>
    <row r="110" spans="2:6">
      <c r="B110" s="570" t="s">
        <v>89</v>
      </c>
      <c r="C110" s="571"/>
      <c r="D110" s="571"/>
      <c r="E110" s="571"/>
      <c r="F110" s="572"/>
    </row>
    <row r="111" spans="2:6">
      <c r="B111" s="278">
        <v>5</v>
      </c>
      <c r="C111" s="584" t="s">
        <v>15</v>
      </c>
      <c r="D111" s="584"/>
      <c r="E111" s="584"/>
      <c r="F111" s="280" t="s">
        <v>75</v>
      </c>
    </row>
    <row r="112" spans="2:6">
      <c r="B112" s="281" t="s">
        <v>1</v>
      </c>
      <c r="C112" s="639" t="s">
        <v>16</v>
      </c>
      <c r="D112" s="639"/>
      <c r="E112" s="639"/>
      <c r="F112" s="381">
        <f>'1-Assistente Administrativo'!F112</f>
        <v>0</v>
      </c>
    </row>
    <row r="113" spans="2:11">
      <c r="B113" s="281" t="s">
        <v>2</v>
      </c>
      <c r="C113" s="639" t="s">
        <v>24</v>
      </c>
      <c r="D113" s="639"/>
      <c r="E113" s="639"/>
      <c r="F113" s="381">
        <f>'1-Assistente Administrativo'!F113</f>
        <v>0</v>
      </c>
    </row>
    <row r="114" spans="2:11">
      <c r="B114" s="281" t="s">
        <v>3</v>
      </c>
      <c r="C114" s="639" t="s">
        <v>105</v>
      </c>
      <c r="D114" s="639"/>
      <c r="E114" s="639"/>
      <c r="F114" s="381">
        <f>'1-Assistente Administrativo'!F114</f>
        <v>2.6</v>
      </c>
    </row>
    <row r="115" spans="2:11">
      <c r="B115" s="281" t="s">
        <v>4</v>
      </c>
      <c r="C115" s="639" t="s">
        <v>222</v>
      </c>
      <c r="D115" s="639"/>
      <c r="E115" s="639"/>
      <c r="F115" s="381">
        <f>'1-Assistente Administrativo'!F115</f>
        <v>2.74</v>
      </c>
      <c r="H115" s="382" t="e">
        <f>#REF!</f>
        <v>#REF!</v>
      </c>
    </row>
    <row r="116" spans="2:11" ht="13.5" thickBot="1">
      <c r="B116" s="646" t="s">
        <v>242</v>
      </c>
      <c r="C116" s="647"/>
      <c r="D116" s="647"/>
      <c r="E116" s="647"/>
      <c r="F116" s="383">
        <f>SUM(F112:F115)</f>
        <v>5.34</v>
      </c>
    </row>
    <row r="117" spans="2:11" ht="13.5" thickBot="1">
      <c r="B117" s="378"/>
      <c r="E117" s="379"/>
      <c r="F117" s="380"/>
    </row>
    <row r="118" spans="2:11">
      <c r="B118" s="570" t="s">
        <v>90</v>
      </c>
      <c r="C118" s="571"/>
      <c r="D118" s="571"/>
      <c r="E118" s="571"/>
      <c r="F118" s="572"/>
    </row>
    <row r="119" spans="2:11">
      <c r="B119" s="278">
        <v>6</v>
      </c>
      <c r="C119" s="584" t="s">
        <v>21</v>
      </c>
      <c r="D119" s="584"/>
      <c r="E119" s="279" t="s">
        <v>0</v>
      </c>
      <c r="F119" s="280" t="s">
        <v>75</v>
      </c>
      <c r="G119" s="384"/>
      <c r="H119" s="384"/>
    </row>
    <row r="120" spans="2:11">
      <c r="B120" s="281" t="s">
        <v>1</v>
      </c>
      <c r="C120" s="547" t="s">
        <v>22</v>
      </c>
      <c r="D120" s="548"/>
      <c r="E120" s="276">
        <v>1.26E-2</v>
      </c>
      <c r="F120" s="282">
        <f>E120*F136</f>
        <v>81.97</v>
      </c>
      <c r="G120" s="384"/>
      <c r="H120" s="384"/>
    </row>
    <row r="121" spans="2:11">
      <c r="B121" s="281" t="s">
        <v>2</v>
      </c>
      <c r="C121" s="547" t="s">
        <v>91</v>
      </c>
      <c r="D121" s="548"/>
      <c r="E121" s="276">
        <v>0.01</v>
      </c>
      <c r="F121" s="282">
        <f>(F120+F136)*E121</f>
        <v>65.87</v>
      </c>
      <c r="G121" s="384"/>
      <c r="H121" s="384"/>
      <c r="K121" s="385"/>
    </row>
    <row r="122" spans="2:11">
      <c r="B122" s="283" t="s">
        <v>3</v>
      </c>
      <c r="C122" s="582" t="s">
        <v>92</v>
      </c>
      <c r="D122" s="583"/>
      <c r="E122" s="277">
        <f>E123+E124</f>
        <v>7.9000000000000001E-2</v>
      </c>
      <c r="F122" s="284">
        <f>((F120+F121+F136)/(1-E122))*E122</f>
        <v>570.67999999999995</v>
      </c>
      <c r="G122" s="384"/>
      <c r="H122" s="384"/>
      <c r="K122" s="386"/>
    </row>
    <row r="123" spans="2:11">
      <c r="B123" s="281"/>
      <c r="C123" s="547" t="s">
        <v>93</v>
      </c>
      <c r="D123" s="548"/>
      <c r="E123" s="276">
        <f>'1-Assistente Administrativo'!E123</f>
        <v>2.9000000000000001E-2</v>
      </c>
      <c r="F123" s="282">
        <f>F138*E123</f>
        <v>209.49</v>
      </c>
      <c r="G123" s="384"/>
      <c r="H123" s="387"/>
      <c r="I123" s="387"/>
      <c r="K123" s="388"/>
    </row>
    <row r="124" spans="2:11">
      <c r="B124" s="281"/>
      <c r="C124" s="547" t="s">
        <v>94</v>
      </c>
      <c r="D124" s="548"/>
      <c r="E124" s="285">
        <v>0.05</v>
      </c>
      <c r="F124" s="282">
        <f>E124*F138</f>
        <v>361.19</v>
      </c>
      <c r="G124" s="384"/>
      <c r="H124" s="384"/>
      <c r="K124" s="388"/>
    </row>
    <row r="125" spans="2:11">
      <c r="B125" s="281"/>
      <c r="C125" s="547" t="s">
        <v>95</v>
      </c>
      <c r="D125" s="548"/>
      <c r="E125" s="285">
        <v>0</v>
      </c>
      <c r="F125" s="282">
        <f>E125*F138</f>
        <v>0</v>
      </c>
      <c r="K125" s="386"/>
    </row>
    <row r="126" spans="2:11" ht="13.5" thickBot="1">
      <c r="B126" s="642" t="s">
        <v>243</v>
      </c>
      <c r="C126" s="643"/>
      <c r="D126" s="644"/>
      <c r="E126" s="376">
        <f>E122+E120+E121</f>
        <v>0.1016</v>
      </c>
      <c r="F126" s="365">
        <f>SUM(F120,F121,F122)</f>
        <v>718.52</v>
      </c>
      <c r="G126" s="346"/>
    </row>
    <row r="127" spans="2:11">
      <c r="B127" s="357"/>
      <c r="E127" s="379"/>
      <c r="F127" s="380"/>
    </row>
    <row r="128" spans="2:11" ht="14.25" customHeight="1" thickBot="1">
      <c r="B128" s="357"/>
      <c r="E128" s="379"/>
      <c r="F128" s="380"/>
    </row>
    <row r="129" spans="2:9" ht="13.5" thickBot="1">
      <c r="B129" s="655" t="s">
        <v>96</v>
      </c>
      <c r="C129" s="656"/>
      <c r="D129" s="656"/>
      <c r="E129" s="656"/>
      <c r="F129" s="657"/>
    </row>
    <row r="130" spans="2:9" ht="13.5" thickBot="1">
      <c r="B130" s="389"/>
      <c r="C130" s="668" t="s">
        <v>97</v>
      </c>
      <c r="D130" s="669"/>
      <c r="E130" s="670"/>
      <c r="F130" s="390" t="s">
        <v>75</v>
      </c>
    </row>
    <row r="131" spans="2:9" ht="13.5" thickBot="1">
      <c r="B131" s="391" t="s">
        <v>1</v>
      </c>
      <c r="C131" s="661" t="s">
        <v>23</v>
      </c>
      <c r="D131" s="662"/>
      <c r="E131" s="663"/>
      <c r="F131" s="392">
        <f>F34</f>
        <v>3560.38</v>
      </c>
    </row>
    <row r="132" spans="2:9" ht="13.5" thickBot="1">
      <c r="B132" s="391" t="s">
        <v>2</v>
      </c>
      <c r="C132" s="671" t="s">
        <v>47</v>
      </c>
      <c r="D132" s="672"/>
      <c r="E132" s="673"/>
      <c r="F132" s="392">
        <f>F77</f>
        <v>2792.13</v>
      </c>
    </row>
    <row r="133" spans="2:9" ht="13.5" thickBot="1">
      <c r="B133" s="391" t="s">
        <v>3</v>
      </c>
      <c r="C133" s="671" t="s">
        <v>76</v>
      </c>
      <c r="D133" s="672"/>
      <c r="E133" s="673"/>
      <c r="F133" s="392">
        <f>F86</f>
        <v>147.41</v>
      </c>
    </row>
    <row r="134" spans="2:9" ht="13.5" thickBot="1">
      <c r="B134" s="391" t="s">
        <v>4</v>
      </c>
      <c r="C134" s="671" t="s">
        <v>79</v>
      </c>
      <c r="D134" s="672"/>
      <c r="E134" s="673"/>
      <c r="F134" s="392">
        <f>F108</f>
        <v>0</v>
      </c>
    </row>
    <row r="135" spans="2:9" ht="13.5" thickBot="1">
      <c r="B135" s="391" t="s">
        <v>5</v>
      </c>
      <c r="C135" s="671" t="s">
        <v>89</v>
      </c>
      <c r="D135" s="672"/>
      <c r="E135" s="673"/>
      <c r="F135" s="392">
        <f>F116</f>
        <v>5.34</v>
      </c>
    </row>
    <row r="136" spans="2:9" ht="13.5" thickBot="1">
      <c r="B136" s="658" t="s">
        <v>98</v>
      </c>
      <c r="C136" s="659"/>
      <c r="D136" s="659"/>
      <c r="E136" s="660"/>
      <c r="F136" s="393">
        <f>SUM(F131:F135)</f>
        <v>6505.26</v>
      </c>
      <c r="G136" s="394"/>
      <c r="H136" s="346"/>
    </row>
    <row r="137" spans="2:9" ht="13.5" thickBot="1">
      <c r="B137" s="391" t="s">
        <v>6</v>
      </c>
      <c r="C137" s="661" t="s">
        <v>99</v>
      </c>
      <c r="D137" s="662"/>
      <c r="E137" s="663"/>
      <c r="F137" s="395">
        <f>F126</f>
        <v>718.52</v>
      </c>
    </row>
    <row r="138" spans="2:9" ht="13.5" thickBot="1">
      <c r="B138" s="658" t="s">
        <v>244</v>
      </c>
      <c r="C138" s="659"/>
      <c r="D138" s="659"/>
      <c r="E138" s="660"/>
      <c r="F138" s="396">
        <f>ROUND((F136+F137),2)</f>
        <v>7223.78</v>
      </c>
      <c r="G138" s="406">
        <v>7224.14</v>
      </c>
      <c r="H138" s="32">
        <f>F138-G138</f>
        <v>-0.36</v>
      </c>
      <c r="I138" s="1"/>
    </row>
    <row r="139" spans="2:9" ht="13.5" thickBot="1">
      <c r="B139" s="664"/>
      <c r="C139" s="664"/>
      <c r="D139" s="664"/>
      <c r="E139" s="664"/>
      <c r="F139" s="664"/>
    </row>
    <row r="140" spans="2:9" ht="15.75" thickBot="1">
      <c r="B140" s="665" t="s">
        <v>220</v>
      </c>
      <c r="C140" s="666"/>
      <c r="D140" s="666"/>
      <c r="E140" s="667"/>
      <c r="F140" s="397">
        <f>'Quadro Resumido'!G6</f>
        <v>1</v>
      </c>
      <c r="G140" s="294"/>
      <c r="H140" s="294"/>
      <c r="I140" s="294"/>
    </row>
    <row r="141" spans="2:9" ht="15.75" thickBot="1">
      <c r="B141" s="289"/>
      <c r="C141" s="295"/>
      <c r="D141" s="295"/>
      <c r="E141" s="295"/>
      <c r="F141" s="290"/>
      <c r="G141" s="295"/>
      <c r="H141" s="295"/>
      <c r="I141" s="295"/>
    </row>
    <row r="142" spans="2:9" ht="15.75" thickBot="1">
      <c r="B142" s="665" t="s">
        <v>221</v>
      </c>
      <c r="C142" s="666"/>
      <c r="D142" s="666"/>
      <c r="E142" s="667"/>
      <c r="F142" s="398">
        <f>F140*F138</f>
        <v>7223.78</v>
      </c>
      <c r="G142" s="294"/>
      <c r="H142" s="294"/>
      <c r="I142" s="294"/>
    </row>
  </sheetData>
  <mergeCells count="119">
    <mergeCell ref="B136:E136"/>
    <mergeCell ref="C137:E137"/>
    <mergeCell ref="B138:E138"/>
    <mergeCell ref="B139:F139"/>
    <mergeCell ref="B140:E140"/>
    <mergeCell ref="B142:E142"/>
    <mergeCell ref="C130:E130"/>
    <mergeCell ref="C131:E131"/>
    <mergeCell ref="C132:E132"/>
    <mergeCell ref="C133:E133"/>
    <mergeCell ref="C134:E134"/>
    <mergeCell ref="C135:E135"/>
    <mergeCell ref="C122:D122"/>
    <mergeCell ref="C123:D123"/>
    <mergeCell ref="C124:D124"/>
    <mergeCell ref="C125:D125"/>
    <mergeCell ref="B126:D126"/>
    <mergeCell ref="B129:F129"/>
    <mergeCell ref="C115:E115"/>
    <mergeCell ref="B116:E116"/>
    <mergeCell ref="B118:F118"/>
    <mergeCell ref="C119:D119"/>
    <mergeCell ref="C120:D120"/>
    <mergeCell ref="C121:D121"/>
    <mergeCell ref="B108:E108"/>
    <mergeCell ref="B110:F110"/>
    <mergeCell ref="C111:E111"/>
    <mergeCell ref="C112:E112"/>
    <mergeCell ref="C113:E113"/>
    <mergeCell ref="C114:E114"/>
    <mergeCell ref="C102:E102"/>
    <mergeCell ref="B103:E103"/>
    <mergeCell ref="B104:F104"/>
    <mergeCell ref="C105:E105"/>
    <mergeCell ref="C106:E106"/>
    <mergeCell ref="C107:E107"/>
    <mergeCell ref="C96:D96"/>
    <mergeCell ref="C97:D97"/>
    <mergeCell ref="B98:D98"/>
    <mergeCell ref="B99:F99"/>
    <mergeCell ref="B100:F100"/>
    <mergeCell ref="C101:E101"/>
    <mergeCell ref="B90:F90"/>
    <mergeCell ref="C91:D91"/>
    <mergeCell ref="C92:D92"/>
    <mergeCell ref="C93:D93"/>
    <mergeCell ref="C94:D94"/>
    <mergeCell ref="C95:D95"/>
    <mergeCell ref="C83:D83"/>
    <mergeCell ref="C84:D84"/>
    <mergeCell ref="C85:D85"/>
    <mergeCell ref="B86:D86"/>
    <mergeCell ref="B87:F87"/>
    <mergeCell ref="B89:F89"/>
    <mergeCell ref="C76:E76"/>
    <mergeCell ref="B77:E77"/>
    <mergeCell ref="B79:F79"/>
    <mergeCell ref="C80:D80"/>
    <mergeCell ref="C81:D81"/>
    <mergeCell ref="C82:D82"/>
    <mergeCell ref="C69:E69"/>
    <mergeCell ref="B70:E70"/>
    <mergeCell ref="B72:F72"/>
    <mergeCell ref="C73:E73"/>
    <mergeCell ref="C74:E74"/>
    <mergeCell ref="C75:E75"/>
    <mergeCell ref="B60:F60"/>
    <mergeCell ref="C64:E64"/>
    <mergeCell ref="C65:E65"/>
    <mergeCell ref="C66:E66"/>
    <mergeCell ref="C67:E67"/>
    <mergeCell ref="C68:E68"/>
    <mergeCell ref="C53:D53"/>
    <mergeCell ref="C54:D54"/>
    <mergeCell ref="C55:D55"/>
    <mergeCell ref="C56:D56"/>
    <mergeCell ref="C57:D57"/>
    <mergeCell ref="B58:D58"/>
    <mergeCell ref="B47:F47"/>
    <mergeCell ref="B48:F48"/>
    <mergeCell ref="C49:D49"/>
    <mergeCell ref="C50:D50"/>
    <mergeCell ref="C51:D51"/>
    <mergeCell ref="C52:D52"/>
    <mergeCell ref="C40:D40"/>
    <mergeCell ref="C41:D41"/>
    <mergeCell ref="C42:D42"/>
    <mergeCell ref="B43:D43"/>
    <mergeCell ref="C44:D44"/>
    <mergeCell ref="B46:E46"/>
    <mergeCell ref="C32:E32"/>
    <mergeCell ref="C33:E33"/>
    <mergeCell ref="B34:E34"/>
    <mergeCell ref="B37:F37"/>
    <mergeCell ref="B38:F38"/>
    <mergeCell ref="C39:D39"/>
    <mergeCell ref="C23:E23"/>
    <mergeCell ref="B25:F25"/>
    <mergeCell ref="C26:E26"/>
    <mergeCell ref="C27:E27"/>
    <mergeCell ref="C28:D28"/>
    <mergeCell ref="C31:E31"/>
    <mergeCell ref="C16:E16"/>
    <mergeCell ref="C17:E17"/>
    <mergeCell ref="B18:F18"/>
    <mergeCell ref="C19:E19"/>
    <mergeCell ref="C21:E21"/>
    <mergeCell ref="C22:E22"/>
    <mergeCell ref="B8:D8"/>
    <mergeCell ref="B10:F10"/>
    <mergeCell ref="B12:F12"/>
    <mergeCell ref="C13:E13"/>
    <mergeCell ref="C14:E14"/>
    <mergeCell ref="C15:E15"/>
    <mergeCell ref="B5:F5"/>
    <mergeCell ref="B6:D6"/>
    <mergeCell ref="E6:F6"/>
    <mergeCell ref="B7:D7"/>
    <mergeCell ref="E7:F7"/>
  </mergeCells>
  <pageMargins left="0.51181102362204722" right="0.51181102362204722" top="0.78740157480314965" bottom="0.78740157480314965" header="0.31496062992125984" footer="0.31496062992125984"/>
  <pageSetup paperSize="9" scale="80" orientation="portrait" r:id="rId1"/>
  <headerFooter>
    <oddHeader>&amp;L&amp;G</oddHeader>
    <oddFooter>&amp;C&amp;G</oddFooter>
  </headerFooter>
  <rowBreaks count="1" manualBreakCount="1">
    <brk id="59" max="5" man="1"/>
  </rowBreaks>
  <colBreaks count="1" manualBreakCount="1">
    <brk id="6" max="1048575" man="1"/>
  </col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B1:K142"/>
  <sheetViews>
    <sheetView showGridLines="0" view="pageBreakPreview" topLeftCell="A115" zoomScaleNormal="100" zoomScaleSheetLayoutView="100" workbookViewId="0">
      <selection activeCell="H142" sqref="H142"/>
    </sheetView>
  </sheetViews>
  <sheetFormatPr defaultColWidth="9.140625" defaultRowHeight="12.75"/>
  <cols>
    <col min="1" max="1" width="6" style="304" customWidth="1"/>
    <col min="2" max="2" width="9.5703125" style="304" customWidth="1"/>
    <col min="3" max="3" width="47.7109375" style="304" customWidth="1"/>
    <col min="4" max="4" width="8" style="304" customWidth="1"/>
    <col min="5" max="5" width="16.5703125" style="304" customWidth="1"/>
    <col min="6" max="6" width="29.42578125" style="304" customWidth="1"/>
    <col min="7" max="7" width="12" style="304" bestFit="1" customWidth="1"/>
    <col min="8" max="8" width="16" style="304" bestFit="1" customWidth="1"/>
    <col min="9" max="9" width="9.140625" style="304"/>
    <col min="10" max="10" width="6.5703125" style="304" customWidth="1"/>
    <col min="11" max="16384" width="9.140625" style="304"/>
  </cols>
  <sheetData>
    <row r="1" spans="2:10" s="291" customFormat="1" ht="16.5" customHeight="1" thickBot="1">
      <c r="B1" s="289"/>
      <c r="C1" s="289"/>
      <c r="D1" s="289"/>
      <c r="E1" s="289"/>
      <c r="F1" s="289"/>
      <c r="G1" s="289"/>
      <c r="H1" s="289"/>
      <c r="I1" s="289"/>
      <c r="J1" s="290"/>
    </row>
    <row r="2" spans="2:10" s="291" customFormat="1" ht="22.5" customHeight="1" thickBot="1">
      <c r="B2" s="292" t="s">
        <v>214</v>
      </c>
      <c r="C2" s="293"/>
      <c r="D2" s="293"/>
      <c r="E2" s="293"/>
      <c r="F2" s="293"/>
      <c r="G2" s="294"/>
      <c r="H2" s="294"/>
      <c r="I2" s="294"/>
      <c r="J2" s="294"/>
    </row>
    <row r="3" spans="2:10" s="291" customFormat="1" ht="15">
      <c r="B3" s="289"/>
      <c r="C3" s="289"/>
      <c r="D3" s="289"/>
      <c r="E3" s="289"/>
      <c r="F3" s="289"/>
      <c r="G3" s="289"/>
      <c r="H3" s="289"/>
      <c r="I3" s="289"/>
      <c r="J3" s="290"/>
    </row>
    <row r="4" spans="2:10" s="291" customFormat="1" ht="21.75" customHeight="1">
      <c r="B4" s="296"/>
      <c r="C4" s="297"/>
      <c r="D4" s="297"/>
      <c r="E4" s="297"/>
      <c r="F4" s="297"/>
      <c r="G4" s="297"/>
      <c r="H4" s="297"/>
      <c r="I4" s="297"/>
      <c r="J4" s="297"/>
    </row>
    <row r="5" spans="2:10" s="291" customFormat="1" ht="33.75" customHeight="1">
      <c r="B5" s="596" t="s">
        <v>215</v>
      </c>
      <c r="C5" s="596"/>
      <c r="D5" s="596"/>
      <c r="E5" s="596"/>
      <c r="F5" s="596"/>
      <c r="G5" s="295"/>
      <c r="H5" s="295"/>
      <c r="I5" s="295"/>
      <c r="J5" s="295"/>
    </row>
    <row r="6" spans="2:10" s="291" customFormat="1" ht="15" customHeight="1">
      <c r="B6" s="597" t="s">
        <v>216</v>
      </c>
      <c r="C6" s="597"/>
      <c r="D6" s="597"/>
      <c r="E6" s="598" t="s">
        <v>217</v>
      </c>
      <c r="F6" s="599"/>
      <c r="G6" s="298"/>
      <c r="H6" s="298"/>
      <c r="I6" s="298"/>
      <c r="J6" s="298"/>
    </row>
    <row r="7" spans="2:10" s="291" customFormat="1" ht="15" customHeight="1">
      <c r="B7" s="600" t="s">
        <v>218</v>
      </c>
      <c r="C7" s="600"/>
      <c r="D7" s="600"/>
      <c r="E7" s="598" t="s">
        <v>223</v>
      </c>
      <c r="F7" s="599"/>
      <c r="G7" s="298"/>
      <c r="H7" s="298"/>
      <c r="I7" s="298"/>
      <c r="J7" s="298"/>
    </row>
    <row r="8" spans="2:10" s="291" customFormat="1" ht="15" customHeight="1">
      <c r="B8" s="585" t="s">
        <v>224</v>
      </c>
      <c r="C8" s="586"/>
      <c r="D8" s="586"/>
      <c r="E8" s="299"/>
      <c r="F8" s="299"/>
      <c r="G8" s="300"/>
      <c r="H8" s="300"/>
      <c r="I8" s="300"/>
      <c r="J8" s="300"/>
    </row>
    <row r="9" spans="2:10" s="291" customFormat="1" ht="15.75" customHeight="1">
      <c r="B9" s="301"/>
      <c r="C9" s="301"/>
      <c r="D9" s="301"/>
      <c r="E9" s="300"/>
      <c r="F9" s="300"/>
      <c r="G9" s="300"/>
      <c r="H9" s="300"/>
      <c r="I9" s="300"/>
      <c r="J9" s="300"/>
    </row>
    <row r="10" spans="2:10" s="291" customFormat="1" ht="33.75" customHeight="1">
      <c r="B10" s="587" t="s">
        <v>219</v>
      </c>
      <c r="C10" s="588"/>
      <c r="D10" s="588"/>
      <c r="E10" s="588"/>
      <c r="F10" s="588"/>
      <c r="G10" s="294"/>
      <c r="H10" s="294"/>
      <c r="I10" s="294"/>
      <c r="J10" s="294"/>
    </row>
    <row r="11" spans="2:10" ht="12.75" customHeight="1" thickBot="1">
      <c r="B11" s="302"/>
      <c r="C11" s="303"/>
      <c r="D11" s="303"/>
      <c r="E11" s="303"/>
      <c r="F11" s="303"/>
      <c r="G11" s="294"/>
      <c r="H11" s="294"/>
      <c r="I11" s="294"/>
      <c r="J11" s="294"/>
    </row>
    <row r="12" spans="2:10" ht="13.5" thickBot="1">
      <c r="B12" s="589" t="s">
        <v>11</v>
      </c>
      <c r="C12" s="590"/>
      <c r="D12" s="590"/>
      <c r="E12" s="590"/>
      <c r="F12" s="590"/>
    </row>
    <row r="13" spans="2:10">
      <c r="B13" s="305" t="s">
        <v>25</v>
      </c>
      <c r="C13" s="591" t="s">
        <v>26</v>
      </c>
      <c r="D13" s="591"/>
      <c r="E13" s="591"/>
      <c r="F13" s="306">
        <f>'2-Assist. Adm.(Horário Noturno)'!F13</f>
        <v>45891</v>
      </c>
    </row>
    <row r="14" spans="2:10">
      <c r="B14" s="307" t="s">
        <v>27</v>
      </c>
      <c r="C14" s="592" t="s">
        <v>28</v>
      </c>
      <c r="D14" s="592"/>
      <c r="E14" s="592"/>
      <c r="F14" s="308" t="s">
        <v>29</v>
      </c>
    </row>
    <row r="15" spans="2:10" ht="24.75" customHeight="1">
      <c r="B15" s="307" t="s">
        <v>30</v>
      </c>
      <c r="C15" s="593" t="s">
        <v>31</v>
      </c>
      <c r="D15" s="594"/>
      <c r="E15" s="595"/>
      <c r="F15" s="309" t="s">
        <v>225</v>
      </c>
    </row>
    <row r="16" spans="2:10" ht="16.5" customHeight="1">
      <c r="B16" s="310" t="s">
        <v>4</v>
      </c>
      <c r="C16" s="607" t="s">
        <v>226</v>
      </c>
      <c r="D16" s="608"/>
      <c r="E16" s="609"/>
      <c r="F16" s="311" t="s">
        <v>227</v>
      </c>
      <c r="H16" s="312" t="s">
        <v>228</v>
      </c>
    </row>
    <row r="17" spans="2:6" ht="13.5" thickBot="1">
      <c r="B17" s="313" t="s">
        <v>5</v>
      </c>
      <c r="C17" s="610" t="s">
        <v>32</v>
      </c>
      <c r="D17" s="610"/>
      <c r="E17" s="610"/>
      <c r="F17" s="314">
        <v>24</v>
      </c>
    </row>
    <row r="18" spans="2:6" ht="13.5" thickBot="1">
      <c r="B18" s="611" t="s">
        <v>33</v>
      </c>
      <c r="C18" s="612"/>
      <c r="D18" s="612"/>
      <c r="E18" s="612"/>
      <c r="F18" s="613"/>
    </row>
    <row r="19" spans="2:6" ht="35.25" customHeight="1">
      <c r="B19" s="305" t="s">
        <v>25</v>
      </c>
      <c r="C19" s="614" t="s">
        <v>34</v>
      </c>
      <c r="D19" s="615"/>
      <c r="E19" s="616"/>
      <c r="F19" s="315" t="str">
        <f>'Quadro Resumido'!C7</f>
        <v>Auxiliar de Escritório</v>
      </c>
    </row>
    <row r="20" spans="2:6">
      <c r="B20" s="305" t="s">
        <v>27</v>
      </c>
      <c r="C20" s="316" t="s">
        <v>103</v>
      </c>
      <c r="D20" s="317"/>
      <c r="E20" s="318"/>
      <c r="F20" s="319" t="s">
        <v>121</v>
      </c>
    </row>
    <row r="21" spans="2:6">
      <c r="B21" s="307" t="s">
        <v>30</v>
      </c>
      <c r="C21" s="617" t="s">
        <v>12</v>
      </c>
      <c r="D21" s="618"/>
      <c r="E21" s="618"/>
      <c r="F21" s="320">
        <v>2574.38</v>
      </c>
    </row>
    <row r="22" spans="2:6">
      <c r="B22" s="307" t="s">
        <v>4</v>
      </c>
      <c r="C22" s="619" t="s">
        <v>35</v>
      </c>
      <c r="D22" s="620"/>
      <c r="E22" s="621"/>
      <c r="F22" s="321" t="s">
        <v>229</v>
      </c>
    </row>
    <row r="23" spans="2:6" ht="13.5" thickBot="1">
      <c r="B23" s="313" t="s">
        <v>5</v>
      </c>
      <c r="C23" s="601" t="s">
        <v>36</v>
      </c>
      <c r="D23" s="602"/>
      <c r="E23" s="603"/>
      <c r="F23" s="322">
        <v>46023</v>
      </c>
    </row>
    <row r="24" spans="2:6" ht="13.5" thickBot="1">
      <c r="B24" s="323"/>
      <c r="C24" s="324"/>
      <c r="D24" s="324"/>
      <c r="E24" s="324"/>
      <c r="F24" s="325"/>
    </row>
    <row r="25" spans="2:6">
      <c r="B25" s="570" t="s">
        <v>23</v>
      </c>
      <c r="C25" s="571"/>
      <c r="D25" s="571"/>
      <c r="E25" s="571"/>
      <c r="F25" s="572"/>
    </row>
    <row r="26" spans="2:6">
      <c r="B26" s="326">
        <v>1</v>
      </c>
      <c r="C26" s="604" t="s">
        <v>37</v>
      </c>
      <c r="D26" s="604"/>
      <c r="E26" s="604"/>
      <c r="F26" s="327" t="s">
        <v>38</v>
      </c>
    </row>
    <row r="27" spans="2:6" ht="15">
      <c r="B27" s="328" t="s">
        <v>25</v>
      </c>
      <c r="C27" s="605" t="s">
        <v>39</v>
      </c>
      <c r="D27" s="605"/>
      <c r="E27" s="605"/>
      <c r="F27" s="329">
        <v>4106.16</v>
      </c>
    </row>
    <row r="28" spans="2:6">
      <c r="B28" s="307" t="s">
        <v>27</v>
      </c>
      <c r="C28" s="592" t="s">
        <v>13</v>
      </c>
      <c r="D28" s="592"/>
      <c r="E28" s="330">
        <v>0.3</v>
      </c>
      <c r="F28" s="331">
        <v>0</v>
      </c>
    </row>
    <row r="29" spans="2:6">
      <c r="B29" s="307" t="s">
        <v>30</v>
      </c>
      <c r="C29" s="332" t="s">
        <v>230</v>
      </c>
      <c r="D29" s="332"/>
      <c r="E29" s="332" t="s">
        <v>232</v>
      </c>
      <c r="F29" s="331">
        <v>0</v>
      </c>
    </row>
    <row r="30" spans="2:6" ht="15">
      <c r="B30" s="307" t="s">
        <v>40</v>
      </c>
      <c r="C30" s="333" t="s">
        <v>231</v>
      </c>
      <c r="D30" s="334"/>
      <c r="E30" s="335">
        <v>0</v>
      </c>
      <c r="F30" s="336">
        <f>(F27/220)*2*22*E30</f>
        <v>0</v>
      </c>
    </row>
    <row r="31" spans="2:6">
      <c r="B31" s="307" t="s">
        <v>41</v>
      </c>
      <c r="C31" s="606" t="s">
        <v>42</v>
      </c>
      <c r="D31" s="606"/>
      <c r="E31" s="606"/>
      <c r="F31" s="331">
        <f t="shared" ref="F31" si="0">F27/220*0.2*0*15</f>
        <v>0</v>
      </c>
    </row>
    <row r="32" spans="2:6">
      <c r="B32" s="307" t="s">
        <v>43</v>
      </c>
      <c r="C32" s="606" t="s">
        <v>44</v>
      </c>
      <c r="D32" s="606"/>
      <c r="E32" s="606"/>
      <c r="F32" s="331">
        <v>0</v>
      </c>
    </row>
    <row r="33" spans="2:8">
      <c r="B33" s="307" t="s">
        <v>45</v>
      </c>
      <c r="C33" s="606" t="s">
        <v>46</v>
      </c>
      <c r="D33" s="606"/>
      <c r="E33" s="606"/>
      <c r="F33" s="331">
        <v>0</v>
      </c>
    </row>
    <row r="34" spans="2:8" ht="13.5" thickBot="1">
      <c r="B34" s="626" t="s">
        <v>233</v>
      </c>
      <c r="C34" s="627"/>
      <c r="D34" s="627"/>
      <c r="E34" s="627"/>
      <c r="F34" s="337">
        <f>ROUND(SUM(F27:F33),2)</f>
        <v>4106.16</v>
      </c>
    </row>
    <row r="35" spans="2:8">
      <c r="B35" s="338"/>
      <c r="C35" s="339"/>
      <c r="D35" s="339"/>
      <c r="E35" s="340"/>
      <c r="F35" s="341"/>
    </row>
    <row r="36" spans="2:8" ht="13.5" thickBot="1">
      <c r="B36" s="338"/>
      <c r="C36" s="339"/>
      <c r="D36" s="339"/>
      <c r="E36" s="340"/>
      <c r="F36" s="341"/>
    </row>
    <row r="37" spans="2:8">
      <c r="B37" s="570" t="s">
        <v>47</v>
      </c>
      <c r="C37" s="571"/>
      <c r="D37" s="571"/>
      <c r="E37" s="571"/>
      <c r="F37" s="572"/>
    </row>
    <row r="38" spans="2:8">
      <c r="B38" s="628" t="s">
        <v>48</v>
      </c>
      <c r="C38" s="629"/>
      <c r="D38" s="629"/>
      <c r="E38" s="629"/>
      <c r="F38" s="630"/>
    </row>
    <row r="39" spans="2:8">
      <c r="B39" s="326" t="s">
        <v>49</v>
      </c>
      <c r="C39" s="631" t="s">
        <v>50</v>
      </c>
      <c r="D39" s="631"/>
      <c r="E39" s="342" t="s">
        <v>51</v>
      </c>
      <c r="F39" s="343" t="s">
        <v>38</v>
      </c>
    </row>
    <row r="40" spans="2:8">
      <c r="B40" s="328" t="s">
        <v>25</v>
      </c>
      <c r="C40" s="622" t="s">
        <v>52</v>
      </c>
      <c r="D40" s="622"/>
      <c r="E40" s="344">
        <v>8.3299999999999999E-2</v>
      </c>
      <c r="F40" s="345">
        <f>ROUND(F$34*E40,2)</f>
        <v>342.04</v>
      </c>
      <c r="H40" s="346">
        <f>F34*E40</f>
        <v>342.04</v>
      </c>
    </row>
    <row r="41" spans="2:8">
      <c r="B41" s="328" t="s">
        <v>27</v>
      </c>
      <c r="C41" s="622" t="s">
        <v>177</v>
      </c>
      <c r="D41" s="622"/>
      <c r="E41" s="347">
        <f>'1-Assistente Administrativo'!E41</f>
        <v>0</v>
      </c>
      <c r="F41" s="345">
        <f>ROUND(F$34*E41,2)</f>
        <v>0</v>
      </c>
    </row>
    <row r="42" spans="2:8">
      <c r="B42" s="328" t="s">
        <v>3</v>
      </c>
      <c r="C42" s="623" t="s">
        <v>178</v>
      </c>
      <c r="D42" s="624"/>
      <c r="E42" s="347">
        <f>'1-Assistente Administrativo'!E42</f>
        <v>3.0249999999999999E-2</v>
      </c>
      <c r="F42" s="345">
        <f>ROUND(F$34*E42,2)</f>
        <v>124.21</v>
      </c>
      <c r="G42" s="348">
        <f>E42+E41</f>
        <v>3.0249999999999999E-2</v>
      </c>
    </row>
    <row r="43" spans="2:8">
      <c r="B43" s="625" t="s">
        <v>114</v>
      </c>
      <c r="C43" s="604"/>
      <c r="D43" s="604"/>
      <c r="E43" s="349">
        <f>E40+E41+E42</f>
        <v>0.11360000000000001</v>
      </c>
      <c r="F43" s="343">
        <f>SUM(F40:F42)</f>
        <v>466.25</v>
      </c>
    </row>
    <row r="44" spans="2:8">
      <c r="B44" s="307" t="s">
        <v>40</v>
      </c>
      <c r="C44" s="547" t="s">
        <v>115</v>
      </c>
      <c r="D44" s="548"/>
      <c r="E44" s="287">
        <f>E43*E58</f>
        <v>4.0899999999999999E-2</v>
      </c>
      <c r="F44" s="331">
        <f>ROUND(F$34*E44,2)</f>
        <v>167.94</v>
      </c>
      <c r="G44" s="350"/>
    </row>
    <row r="45" spans="2:8">
      <c r="B45" s="351"/>
      <c r="C45" s="352"/>
      <c r="D45" s="353"/>
      <c r="E45" s="354">
        <f>E44+E43</f>
        <v>0.1545</v>
      </c>
      <c r="F45" s="355"/>
      <c r="G45" s="350"/>
    </row>
    <row r="46" spans="2:8" ht="13.5" thickBot="1">
      <c r="B46" s="626" t="s">
        <v>234</v>
      </c>
      <c r="C46" s="627"/>
      <c r="D46" s="627"/>
      <c r="E46" s="627"/>
      <c r="F46" s="337">
        <f>SUM(F43:F44)</f>
        <v>634.19000000000005</v>
      </c>
    </row>
    <row r="47" spans="2:8" ht="25.5" customHeight="1" thickBot="1">
      <c r="B47" s="632"/>
      <c r="C47" s="632"/>
      <c r="D47" s="632"/>
      <c r="E47" s="632"/>
      <c r="F47" s="632"/>
    </row>
    <row r="48" spans="2:8">
      <c r="B48" s="633" t="s">
        <v>53</v>
      </c>
      <c r="C48" s="634"/>
      <c r="D48" s="634"/>
      <c r="E48" s="634"/>
      <c r="F48" s="635"/>
    </row>
    <row r="49" spans="2:9">
      <c r="B49" s="326" t="s">
        <v>54</v>
      </c>
      <c r="C49" s="584" t="s">
        <v>55</v>
      </c>
      <c r="D49" s="584"/>
      <c r="E49" s="342" t="s">
        <v>51</v>
      </c>
      <c r="F49" s="327" t="s">
        <v>38</v>
      </c>
    </row>
    <row r="50" spans="2:9">
      <c r="B50" s="307" t="s">
        <v>25</v>
      </c>
      <c r="C50" s="592" t="s">
        <v>56</v>
      </c>
      <c r="D50" s="592"/>
      <c r="E50" s="287">
        <v>0.2</v>
      </c>
      <c r="F50" s="331">
        <f>ROUND(F$34*E50,2)</f>
        <v>821.23</v>
      </c>
    </row>
    <row r="51" spans="2:9">
      <c r="B51" s="307" t="s">
        <v>27</v>
      </c>
      <c r="C51" s="592" t="s">
        <v>57</v>
      </c>
      <c r="D51" s="592"/>
      <c r="E51" s="287">
        <v>2.5000000000000001E-2</v>
      </c>
      <c r="F51" s="331">
        <f t="shared" ref="F51:F57" si="1">ROUND(F$34*E51,2)</f>
        <v>102.65</v>
      </c>
    </row>
    <row r="52" spans="2:9">
      <c r="B52" s="307" t="s">
        <v>30</v>
      </c>
      <c r="C52" s="592" t="s">
        <v>58</v>
      </c>
      <c r="D52" s="592"/>
      <c r="E52" s="287">
        <v>2.1999999999999999E-2</v>
      </c>
      <c r="F52" s="331">
        <f t="shared" si="1"/>
        <v>90.34</v>
      </c>
    </row>
    <row r="53" spans="2:9">
      <c r="B53" s="307" t="s">
        <v>40</v>
      </c>
      <c r="C53" s="592" t="s">
        <v>59</v>
      </c>
      <c r="D53" s="592"/>
      <c r="E53" s="287">
        <v>1.4999999999999999E-2</v>
      </c>
      <c r="F53" s="331">
        <f t="shared" si="1"/>
        <v>61.59</v>
      </c>
    </row>
    <row r="54" spans="2:9">
      <c r="B54" s="307" t="s">
        <v>41</v>
      </c>
      <c r="C54" s="592" t="s">
        <v>60</v>
      </c>
      <c r="D54" s="592"/>
      <c r="E54" s="287">
        <v>0.01</v>
      </c>
      <c r="F54" s="331">
        <f t="shared" si="1"/>
        <v>41.06</v>
      </c>
    </row>
    <row r="55" spans="2:9">
      <c r="B55" s="307" t="s">
        <v>61</v>
      </c>
      <c r="C55" s="592" t="s">
        <v>62</v>
      </c>
      <c r="D55" s="592"/>
      <c r="E55" s="287">
        <v>6.0000000000000001E-3</v>
      </c>
      <c r="F55" s="331">
        <f t="shared" si="1"/>
        <v>24.64</v>
      </c>
    </row>
    <row r="56" spans="2:9">
      <c r="B56" s="307" t="s">
        <v>43</v>
      </c>
      <c r="C56" s="592" t="s">
        <v>8</v>
      </c>
      <c r="D56" s="592"/>
      <c r="E56" s="287">
        <v>2E-3</v>
      </c>
      <c r="F56" s="331">
        <f t="shared" si="1"/>
        <v>8.2100000000000009</v>
      </c>
    </row>
    <row r="57" spans="2:9">
      <c r="B57" s="307" t="s">
        <v>45</v>
      </c>
      <c r="C57" s="592" t="s">
        <v>9</v>
      </c>
      <c r="D57" s="592"/>
      <c r="E57" s="287">
        <v>0.08</v>
      </c>
      <c r="F57" s="331">
        <f t="shared" si="1"/>
        <v>328.49</v>
      </c>
    </row>
    <row r="58" spans="2:9" ht="13.5" thickBot="1">
      <c r="B58" s="626" t="s">
        <v>235</v>
      </c>
      <c r="C58" s="627"/>
      <c r="D58" s="627"/>
      <c r="E58" s="356">
        <f t="shared" ref="E58:F58" si="2">SUM(E50:E57)</f>
        <v>0.36</v>
      </c>
      <c r="F58" s="337">
        <f t="shared" si="2"/>
        <v>1478.21</v>
      </c>
    </row>
    <row r="59" spans="2:9" ht="16.5" customHeight="1" thickBot="1">
      <c r="B59" s="357"/>
      <c r="C59" s="358"/>
      <c r="D59" s="358"/>
      <c r="E59" s="359"/>
      <c r="F59" s="360"/>
      <c r="G59" s="338"/>
    </row>
    <row r="60" spans="2:9">
      <c r="B60" s="570" t="s">
        <v>63</v>
      </c>
      <c r="C60" s="571"/>
      <c r="D60" s="571"/>
      <c r="E60" s="571"/>
      <c r="F60" s="572"/>
    </row>
    <row r="61" spans="2:9">
      <c r="B61" s="326" t="s">
        <v>64</v>
      </c>
      <c r="C61" s="279" t="s">
        <v>14</v>
      </c>
      <c r="D61" s="279" t="s">
        <v>119</v>
      </c>
      <c r="E61" s="279" t="s">
        <v>120</v>
      </c>
      <c r="F61" s="327" t="s">
        <v>38</v>
      </c>
      <c r="G61" s="304">
        <v>5.5</v>
      </c>
    </row>
    <row r="62" spans="2:9">
      <c r="B62" s="307" t="s">
        <v>25</v>
      </c>
      <c r="C62" s="332" t="s">
        <v>65</v>
      </c>
      <c r="D62" s="332">
        <f>'1-Assistente Administrativo'!D62</f>
        <v>21</v>
      </c>
      <c r="E62" s="361">
        <f>'1-Assistente Administrativo'!E62</f>
        <v>5.5</v>
      </c>
      <c r="F62" s="362">
        <v>0</v>
      </c>
      <c r="G62" s="304">
        <v>5.5</v>
      </c>
      <c r="H62" s="304">
        <v>22</v>
      </c>
    </row>
    <row r="63" spans="2:9">
      <c r="B63" s="307" t="s">
        <v>27</v>
      </c>
      <c r="C63" s="332" t="s">
        <v>123</v>
      </c>
      <c r="D63" s="332">
        <f>D62</f>
        <v>21</v>
      </c>
      <c r="E63" s="361">
        <f>'1-Assistente Administrativo'!E63</f>
        <v>44.3</v>
      </c>
      <c r="F63" s="331">
        <f>D63*E63</f>
        <v>930.3</v>
      </c>
      <c r="G63" s="304">
        <f>G62*2*D62</f>
        <v>231</v>
      </c>
      <c r="H63" s="346">
        <f>F27*6%</f>
        <v>246.37</v>
      </c>
      <c r="I63" s="346">
        <f>G63-H63</f>
        <v>-15.37</v>
      </c>
    </row>
    <row r="64" spans="2:9">
      <c r="B64" s="307" t="s">
        <v>3</v>
      </c>
      <c r="C64" s="636" t="s">
        <v>66</v>
      </c>
      <c r="D64" s="637"/>
      <c r="E64" s="638"/>
      <c r="F64" s="331">
        <v>0</v>
      </c>
    </row>
    <row r="65" spans="2:6">
      <c r="B65" s="307" t="s">
        <v>40</v>
      </c>
      <c r="C65" s="636" t="s">
        <v>67</v>
      </c>
      <c r="D65" s="637"/>
      <c r="E65" s="638"/>
      <c r="F65" s="331">
        <v>0</v>
      </c>
    </row>
    <row r="66" spans="2:6">
      <c r="B66" s="307" t="s">
        <v>5</v>
      </c>
      <c r="C66" s="606" t="s">
        <v>68</v>
      </c>
      <c r="D66" s="606"/>
      <c r="E66" s="606"/>
      <c r="F66" s="331">
        <v>3.61</v>
      </c>
    </row>
    <row r="67" spans="2:6">
      <c r="B67" s="307" t="s">
        <v>61</v>
      </c>
      <c r="C67" s="606" t="s">
        <v>69</v>
      </c>
      <c r="D67" s="606"/>
      <c r="E67" s="606"/>
      <c r="F67" s="331">
        <v>0</v>
      </c>
    </row>
    <row r="68" spans="2:6">
      <c r="B68" s="307" t="s">
        <v>7</v>
      </c>
      <c r="C68" s="636" t="s">
        <v>70</v>
      </c>
      <c r="D68" s="637"/>
      <c r="E68" s="638"/>
      <c r="F68" s="331">
        <v>0</v>
      </c>
    </row>
    <row r="69" spans="2:6">
      <c r="B69" s="307" t="s">
        <v>61</v>
      </c>
      <c r="C69" s="636" t="s">
        <v>71</v>
      </c>
      <c r="D69" s="637"/>
      <c r="E69" s="638"/>
      <c r="F69" s="331">
        <v>0</v>
      </c>
    </row>
    <row r="70" spans="2:6" ht="13.5" thickBot="1">
      <c r="B70" s="626" t="s">
        <v>236</v>
      </c>
      <c r="C70" s="627" t="s">
        <v>72</v>
      </c>
      <c r="D70" s="627"/>
      <c r="E70" s="627"/>
      <c r="F70" s="337">
        <f>SUM(F62:F69)</f>
        <v>933.91</v>
      </c>
    </row>
    <row r="71" spans="2:6" ht="18.75" customHeight="1" thickBot="1">
      <c r="B71" s="357"/>
      <c r="C71" s="363"/>
      <c r="D71" s="363"/>
      <c r="E71" s="363"/>
      <c r="F71" s="364"/>
    </row>
    <row r="72" spans="2:6">
      <c r="B72" s="570" t="s">
        <v>73</v>
      </c>
      <c r="C72" s="571"/>
      <c r="D72" s="571"/>
      <c r="E72" s="571"/>
      <c r="F72" s="572"/>
    </row>
    <row r="73" spans="2:6">
      <c r="B73" s="278">
        <v>2</v>
      </c>
      <c r="C73" s="584" t="s">
        <v>74</v>
      </c>
      <c r="D73" s="584"/>
      <c r="E73" s="584"/>
      <c r="F73" s="280" t="s">
        <v>75</v>
      </c>
    </row>
    <row r="74" spans="2:6">
      <c r="B74" s="281" t="s">
        <v>49</v>
      </c>
      <c r="C74" s="639" t="s">
        <v>50</v>
      </c>
      <c r="D74" s="639"/>
      <c r="E74" s="639"/>
      <c r="F74" s="282">
        <f>F46</f>
        <v>634.19000000000005</v>
      </c>
    </row>
    <row r="75" spans="2:6">
      <c r="B75" s="281" t="s">
        <v>54</v>
      </c>
      <c r="C75" s="639" t="s">
        <v>55</v>
      </c>
      <c r="D75" s="639"/>
      <c r="E75" s="639"/>
      <c r="F75" s="282">
        <f>F58</f>
        <v>1478.21</v>
      </c>
    </row>
    <row r="76" spans="2:6">
      <c r="B76" s="281" t="s">
        <v>64</v>
      </c>
      <c r="C76" s="639" t="s">
        <v>14</v>
      </c>
      <c r="D76" s="639"/>
      <c r="E76" s="639"/>
      <c r="F76" s="282">
        <f>F70</f>
        <v>933.91</v>
      </c>
    </row>
    <row r="77" spans="2:6" ht="13.5" thickBot="1">
      <c r="B77" s="646" t="s">
        <v>237</v>
      </c>
      <c r="C77" s="647"/>
      <c r="D77" s="647"/>
      <c r="E77" s="647"/>
      <c r="F77" s="365">
        <f>SUM(F74:F76)</f>
        <v>3046.31</v>
      </c>
    </row>
    <row r="78" spans="2:6" ht="13.5" thickBot="1">
      <c r="B78" s="366"/>
      <c r="C78" s="366"/>
      <c r="D78" s="366"/>
      <c r="E78" s="366"/>
      <c r="F78" s="367"/>
    </row>
    <row r="79" spans="2:6">
      <c r="B79" s="570" t="s">
        <v>76</v>
      </c>
      <c r="C79" s="571"/>
      <c r="D79" s="571"/>
      <c r="E79" s="571"/>
      <c r="F79" s="572"/>
    </row>
    <row r="80" spans="2:6">
      <c r="B80" s="278">
        <v>3</v>
      </c>
      <c r="C80" s="648" t="s">
        <v>19</v>
      </c>
      <c r="D80" s="649"/>
      <c r="E80" s="342" t="s">
        <v>0</v>
      </c>
      <c r="F80" s="280" t="s">
        <v>75</v>
      </c>
    </row>
    <row r="81" spans="2:8">
      <c r="B81" s="281" t="s">
        <v>1</v>
      </c>
      <c r="C81" s="547" t="s">
        <v>10</v>
      </c>
      <c r="D81" s="548"/>
      <c r="E81" s="286">
        <f>'1-Assistente Administrativo'!E81</f>
        <v>8.0000000000000004E-4</v>
      </c>
      <c r="F81" s="282">
        <f>E81*$F$34</f>
        <v>3.28</v>
      </c>
    </row>
    <row r="82" spans="2:8">
      <c r="B82" s="281" t="s">
        <v>2</v>
      </c>
      <c r="C82" s="547" t="s">
        <v>77</v>
      </c>
      <c r="D82" s="548"/>
      <c r="E82" s="286">
        <f>'1-Assistente Administrativo'!E82</f>
        <v>1E-4</v>
      </c>
      <c r="F82" s="282">
        <f>E82*$F$34</f>
        <v>0.41</v>
      </c>
      <c r="H82" s="346">
        <f>E82*F34</f>
        <v>0.41</v>
      </c>
    </row>
    <row r="83" spans="2:8">
      <c r="B83" s="281" t="s">
        <v>4</v>
      </c>
      <c r="C83" s="547" t="s">
        <v>20</v>
      </c>
      <c r="D83" s="548"/>
      <c r="E83" s="286">
        <f>'1-Assistente Administrativo'!E83</f>
        <v>4.0000000000000002E-4</v>
      </c>
      <c r="F83" s="282">
        <f t="shared" ref="F83:F85" si="3">E83*$F$34</f>
        <v>1.64</v>
      </c>
    </row>
    <row r="84" spans="2:8">
      <c r="B84" s="281" t="s">
        <v>5</v>
      </c>
      <c r="C84" s="547" t="s">
        <v>106</v>
      </c>
      <c r="D84" s="548"/>
      <c r="E84" s="286">
        <f>'1-Assistente Administrativo'!E84</f>
        <v>1E-4</v>
      </c>
      <c r="F84" s="282">
        <f t="shared" si="3"/>
        <v>0.41</v>
      </c>
    </row>
    <row r="85" spans="2:8" ht="30.75" customHeight="1">
      <c r="B85" s="368" t="s">
        <v>6</v>
      </c>
      <c r="C85" s="640" t="s">
        <v>78</v>
      </c>
      <c r="D85" s="641"/>
      <c r="E85" s="369">
        <v>0.04</v>
      </c>
      <c r="F85" s="370">
        <f t="shared" si="3"/>
        <v>164.25</v>
      </c>
      <c r="G85" s="371"/>
    </row>
    <row r="86" spans="2:8" ht="13.5" thickBot="1">
      <c r="B86" s="642" t="s">
        <v>238</v>
      </c>
      <c r="C86" s="643"/>
      <c r="D86" s="644"/>
      <c r="E86" s="372">
        <f>SUM(E81:E85)</f>
        <v>4.1399999999999999E-2</v>
      </c>
      <c r="F86" s="365">
        <f>SUM(F81:F85)</f>
        <v>169.99</v>
      </c>
    </row>
    <row r="87" spans="2:8" ht="14.25" customHeight="1">
      <c r="B87" s="645"/>
      <c r="C87" s="645"/>
      <c r="D87" s="645"/>
      <c r="E87" s="645"/>
      <c r="F87" s="645"/>
    </row>
    <row r="88" spans="2:8" ht="13.5" thickBot="1">
      <c r="B88" s="373"/>
      <c r="C88" s="373"/>
      <c r="D88" s="373"/>
      <c r="E88" s="373"/>
      <c r="F88" s="373"/>
    </row>
    <row r="89" spans="2:8">
      <c r="B89" s="570" t="s">
        <v>79</v>
      </c>
      <c r="C89" s="571"/>
      <c r="D89" s="571"/>
      <c r="E89" s="571"/>
      <c r="F89" s="572"/>
    </row>
    <row r="90" spans="2:8">
      <c r="B90" s="651" t="s">
        <v>80</v>
      </c>
      <c r="C90" s="584"/>
      <c r="D90" s="584"/>
      <c r="E90" s="584"/>
      <c r="F90" s="652"/>
    </row>
    <row r="91" spans="2:8">
      <c r="B91" s="278" t="s">
        <v>17</v>
      </c>
      <c r="C91" s="648" t="s">
        <v>81</v>
      </c>
      <c r="D91" s="649"/>
      <c r="E91" s="279" t="s">
        <v>0</v>
      </c>
      <c r="F91" s="280" t="s">
        <v>75</v>
      </c>
    </row>
    <row r="92" spans="2:8" ht="15">
      <c r="B92" s="281" t="s">
        <v>1</v>
      </c>
      <c r="C92" s="547" t="s">
        <v>107</v>
      </c>
      <c r="D92" s="548"/>
      <c r="E92" s="374">
        <f>'1-Assistente Administrativo'!E92</f>
        <v>0</v>
      </c>
      <c r="F92" s="375">
        <f>E92*$F$34</f>
        <v>0</v>
      </c>
    </row>
    <row r="93" spans="2:8" ht="15">
      <c r="B93" s="281" t="s">
        <v>2</v>
      </c>
      <c r="C93" s="547" t="s">
        <v>82</v>
      </c>
      <c r="D93" s="548"/>
      <c r="E93" s="374">
        <f>'1-Assistente Administrativo'!E93</f>
        <v>0</v>
      </c>
      <c r="F93" s="375">
        <f t="shared" ref="F93:F96" si="4">E93*$F$34</f>
        <v>0</v>
      </c>
    </row>
    <row r="94" spans="2:8" ht="15">
      <c r="B94" s="281" t="s">
        <v>3</v>
      </c>
      <c r="C94" s="547" t="s">
        <v>83</v>
      </c>
      <c r="D94" s="548"/>
      <c r="E94" s="374">
        <f>'1-Assistente Administrativo'!E94</f>
        <v>0</v>
      </c>
      <c r="F94" s="375">
        <f t="shared" si="4"/>
        <v>0</v>
      </c>
    </row>
    <row r="95" spans="2:8" ht="15">
      <c r="B95" s="281" t="s">
        <v>4</v>
      </c>
      <c r="C95" s="547" t="s">
        <v>84</v>
      </c>
      <c r="D95" s="548"/>
      <c r="E95" s="374">
        <f>'1-Assistente Administrativo'!E95</f>
        <v>0</v>
      </c>
      <c r="F95" s="375">
        <f t="shared" si="4"/>
        <v>0</v>
      </c>
    </row>
    <row r="96" spans="2:8" ht="15">
      <c r="B96" s="281" t="s">
        <v>5</v>
      </c>
      <c r="C96" s="547" t="s">
        <v>108</v>
      </c>
      <c r="D96" s="548"/>
      <c r="E96" s="374">
        <f>'1-Assistente Administrativo'!E96</f>
        <v>0</v>
      </c>
      <c r="F96" s="375">
        <f t="shared" si="4"/>
        <v>0</v>
      </c>
    </row>
    <row r="97" spans="2:6" ht="15">
      <c r="B97" s="281" t="s">
        <v>6</v>
      </c>
      <c r="C97" s="547" t="s">
        <v>100</v>
      </c>
      <c r="D97" s="548"/>
      <c r="E97" s="374">
        <f>'1-Assistente Administrativo'!E97</f>
        <v>0</v>
      </c>
      <c r="F97" s="375">
        <f>E97*$F$34</f>
        <v>0</v>
      </c>
    </row>
    <row r="98" spans="2:6" ht="13.5" thickBot="1">
      <c r="B98" s="642" t="s">
        <v>239</v>
      </c>
      <c r="C98" s="643"/>
      <c r="D98" s="644"/>
      <c r="E98" s="376">
        <f t="shared" ref="E98:F98" si="5">SUM(E92:E97)</f>
        <v>0</v>
      </c>
      <c r="F98" s="365">
        <f t="shared" si="5"/>
        <v>0</v>
      </c>
    </row>
    <row r="99" spans="2:6" ht="19.5" customHeight="1" thickBot="1">
      <c r="B99" s="650"/>
      <c r="C99" s="650"/>
      <c r="D99" s="650"/>
      <c r="E99" s="650"/>
      <c r="F99" s="650"/>
    </row>
    <row r="100" spans="2:6">
      <c r="B100" s="570" t="s">
        <v>85</v>
      </c>
      <c r="C100" s="571"/>
      <c r="D100" s="571"/>
      <c r="E100" s="571"/>
      <c r="F100" s="572"/>
    </row>
    <row r="101" spans="2:6">
      <c r="B101" s="278" t="s">
        <v>18</v>
      </c>
      <c r="C101" s="584" t="s">
        <v>86</v>
      </c>
      <c r="D101" s="584"/>
      <c r="E101" s="584"/>
      <c r="F101" s="280" t="s">
        <v>75</v>
      </c>
    </row>
    <row r="102" spans="2:6">
      <c r="B102" s="281" t="s">
        <v>1</v>
      </c>
      <c r="C102" s="639" t="s">
        <v>109</v>
      </c>
      <c r="D102" s="639"/>
      <c r="E102" s="639"/>
      <c r="F102" s="282">
        <v>0</v>
      </c>
    </row>
    <row r="103" spans="2:6" ht="13.5" thickBot="1">
      <c r="B103" s="653" t="s">
        <v>240</v>
      </c>
      <c r="C103" s="654"/>
      <c r="D103" s="654"/>
      <c r="E103" s="654"/>
      <c r="F103" s="377">
        <f>SUM(F102)</f>
        <v>0</v>
      </c>
    </row>
    <row r="104" spans="2:6">
      <c r="B104" s="570" t="s">
        <v>87</v>
      </c>
      <c r="C104" s="571"/>
      <c r="D104" s="571"/>
      <c r="E104" s="571"/>
      <c r="F104" s="572"/>
    </row>
    <row r="105" spans="2:6">
      <c r="B105" s="278">
        <v>4</v>
      </c>
      <c r="C105" s="584" t="s">
        <v>88</v>
      </c>
      <c r="D105" s="584"/>
      <c r="E105" s="584"/>
      <c r="F105" s="280" t="s">
        <v>75</v>
      </c>
    </row>
    <row r="106" spans="2:6">
      <c r="B106" s="281" t="s">
        <v>17</v>
      </c>
      <c r="C106" s="639" t="s">
        <v>81</v>
      </c>
      <c r="D106" s="639"/>
      <c r="E106" s="639"/>
      <c r="F106" s="282">
        <f>F98</f>
        <v>0</v>
      </c>
    </row>
    <row r="107" spans="2:6">
      <c r="B107" s="281" t="s">
        <v>18</v>
      </c>
      <c r="C107" s="639" t="s">
        <v>86</v>
      </c>
      <c r="D107" s="639"/>
      <c r="E107" s="639"/>
      <c r="F107" s="282">
        <f>F103</f>
        <v>0</v>
      </c>
    </row>
    <row r="108" spans="2:6" ht="13.5" thickBot="1">
      <c r="B108" s="646" t="s">
        <v>241</v>
      </c>
      <c r="C108" s="647"/>
      <c r="D108" s="647"/>
      <c r="E108" s="647"/>
      <c r="F108" s="365">
        <f>SUM(F106:F107)</f>
        <v>0</v>
      </c>
    </row>
    <row r="109" spans="2:6" ht="13.5" thickBot="1">
      <c r="B109" s="378"/>
      <c r="E109" s="379"/>
      <c r="F109" s="380"/>
    </row>
    <row r="110" spans="2:6">
      <c r="B110" s="570" t="s">
        <v>89</v>
      </c>
      <c r="C110" s="571"/>
      <c r="D110" s="571"/>
      <c r="E110" s="571"/>
      <c r="F110" s="572"/>
    </row>
    <row r="111" spans="2:6">
      <c r="B111" s="278">
        <v>5</v>
      </c>
      <c r="C111" s="584" t="s">
        <v>15</v>
      </c>
      <c r="D111" s="584"/>
      <c r="E111" s="584"/>
      <c r="F111" s="280" t="s">
        <v>75</v>
      </c>
    </row>
    <row r="112" spans="2:6">
      <c r="B112" s="281" t="s">
        <v>1</v>
      </c>
      <c r="C112" s="639" t="s">
        <v>16</v>
      </c>
      <c r="D112" s="639"/>
      <c r="E112" s="639"/>
      <c r="F112" s="381">
        <f>'1-Assistente Administrativo'!F112</f>
        <v>0</v>
      </c>
    </row>
    <row r="113" spans="2:11">
      <c r="B113" s="281" t="s">
        <v>2</v>
      </c>
      <c r="C113" s="639" t="s">
        <v>24</v>
      </c>
      <c r="D113" s="639"/>
      <c r="E113" s="639"/>
      <c r="F113" s="381">
        <f>'1-Assistente Administrativo'!F113</f>
        <v>0</v>
      </c>
    </row>
    <row r="114" spans="2:11">
      <c r="B114" s="281" t="s">
        <v>3</v>
      </c>
      <c r="C114" s="639" t="s">
        <v>105</v>
      </c>
      <c r="D114" s="639"/>
      <c r="E114" s="639"/>
      <c r="F114" s="381">
        <f>'1-Assistente Administrativo'!F114</f>
        <v>2.6</v>
      </c>
    </row>
    <row r="115" spans="2:11">
      <c r="B115" s="281" t="s">
        <v>4</v>
      </c>
      <c r="C115" s="639" t="s">
        <v>222</v>
      </c>
      <c r="D115" s="639"/>
      <c r="E115" s="639"/>
      <c r="F115" s="381">
        <f>'1-Assistente Administrativo'!F115</f>
        <v>2.74</v>
      </c>
      <c r="H115" s="382"/>
    </row>
    <row r="116" spans="2:11" ht="13.5" thickBot="1">
      <c r="B116" s="646" t="s">
        <v>242</v>
      </c>
      <c r="C116" s="647"/>
      <c r="D116" s="647"/>
      <c r="E116" s="647"/>
      <c r="F116" s="383">
        <f>SUM(F112:F115)</f>
        <v>5.34</v>
      </c>
    </row>
    <row r="117" spans="2:11" ht="13.5" thickBot="1">
      <c r="B117" s="378"/>
      <c r="E117" s="379"/>
      <c r="F117" s="380"/>
    </row>
    <row r="118" spans="2:11">
      <c r="B118" s="570" t="s">
        <v>90</v>
      </c>
      <c r="C118" s="571"/>
      <c r="D118" s="571"/>
      <c r="E118" s="571"/>
      <c r="F118" s="572"/>
    </row>
    <row r="119" spans="2:11">
      <c r="B119" s="278">
        <v>6</v>
      </c>
      <c r="C119" s="584" t="s">
        <v>21</v>
      </c>
      <c r="D119" s="584"/>
      <c r="E119" s="279" t="s">
        <v>0</v>
      </c>
      <c r="F119" s="280" t="s">
        <v>75</v>
      </c>
      <c r="G119" s="384"/>
      <c r="H119" s="384"/>
    </row>
    <row r="120" spans="2:11">
      <c r="B120" s="281" t="s">
        <v>1</v>
      </c>
      <c r="C120" s="547" t="s">
        <v>22</v>
      </c>
      <c r="D120" s="548"/>
      <c r="E120" s="276">
        <v>0.01</v>
      </c>
      <c r="F120" s="282">
        <f>E120*F136</f>
        <v>73.28</v>
      </c>
      <c r="G120" s="384"/>
      <c r="H120" s="384"/>
    </row>
    <row r="121" spans="2:11">
      <c r="B121" s="281" t="s">
        <v>2</v>
      </c>
      <c r="C121" s="547" t="s">
        <v>91</v>
      </c>
      <c r="D121" s="548"/>
      <c r="E121" s="276">
        <v>9.4999999999999998E-3</v>
      </c>
      <c r="F121" s="282">
        <f>(F120+F136)*E121</f>
        <v>70.31</v>
      </c>
      <c r="G121" s="384"/>
      <c r="H121" s="384"/>
      <c r="K121" s="385"/>
    </row>
    <row r="122" spans="2:11">
      <c r="B122" s="283" t="s">
        <v>3</v>
      </c>
      <c r="C122" s="582" t="s">
        <v>92</v>
      </c>
      <c r="D122" s="583"/>
      <c r="E122" s="277">
        <f>E123+E124</f>
        <v>7.9000000000000001E-2</v>
      </c>
      <c r="F122" s="284">
        <f>((F120+F121+F136)/(1-E122))*E122</f>
        <v>640.87</v>
      </c>
      <c r="G122" s="384"/>
      <c r="H122" s="384"/>
      <c r="K122" s="386"/>
    </row>
    <row r="123" spans="2:11">
      <c r="B123" s="281"/>
      <c r="C123" s="547" t="s">
        <v>93</v>
      </c>
      <c r="D123" s="548"/>
      <c r="E123" s="276">
        <f>'1-Assistente Administrativo'!E123</f>
        <v>2.9000000000000001E-2</v>
      </c>
      <c r="F123" s="282">
        <f>F138*E123</f>
        <v>235.26</v>
      </c>
      <c r="G123" s="384"/>
      <c r="H123" s="387"/>
      <c r="I123" s="387"/>
      <c r="K123" s="388"/>
    </row>
    <row r="124" spans="2:11">
      <c r="B124" s="281"/>
      <c r="C124" s="547" t="s">
        <v>94</v>
      </c>
      <c r="D124" s="548"/>
      <c r="E124" s="285">
        <v>0.05</v>
      </c>
      <c r="F124" s="282">
        <f>E124*F138</f>
        <v>405.61</v>
      </c>
      <c r="G124" s="384"/>
      <c r="H124" s="384"/>
      <c r="K124" s="388"/>
    </row>
    <row r="125" spans="2:11">
      <c r="B125" s="281"/>
      <c r="C125" s="547" t="s">
        <v>95</v>
      </c>
      <c r="D125" s="548"/>
      <c r="E125" s="285">
        <v>0</v>
      </c>
      <c r="F125" s="282">
        <f>E125*F138</f>
        <v>0</v>
      </c>
      <c r="K125" s="386"/>
    </row>
    <row r="126" spans="2:11" ht="13.5" thickBot="1">
      <c r="B126" s="642" t="s">
        <v>243</v>
      </c>
      <c r="C126" s="643"/>
      <c r="D126" s="644"/>
      <c r="E126" s="376">
        <f>E122+E120+E121</f>
        <v>9.8500000000000004E-2</v>
      </c>
      <c r="F126" s="365">
        <f>SUM(F120,F121,F122)</f>
        <v>784.46</v>
      </c>
      <c r="G126" s="346"/>
    </row>
    <row r="127" spans="2:11">
      <c r="B127" s="357"/>
      <c r="E127" s="379"/>
      <c r="F127" s="380"/>
    </row>
    <row r="128" spans="2:11" ht="14.25" customHeight="1" thickBot="1">
      <c r="B128" s="357"/>
      <c r="E128" s="379"/>
      <c r="F128" s="380"/>
    </row>
    <row r="129" spans="2:9" ht="13.5" thickBot="1">
      <c r="B129" s="655" t="s">
        <v>96</v>
      </c>
      <c r="C129" s="656"/>
      <c r="D129" s="656"/>
      <c r="E129" s="656"/>
      <c r="F129" s="657"/>
    </row>
    <row r="130" spans="2:9" ht="13.5" thickBot="1">
      <c r="B130" s="389"/>
      <c r="C130" s="668" t="s">
        <v>97</v>
      </c>
      <c r="D130" s="669"/>
      <c r="E130" s="670"/>
      <c r="F130" s="390" t="s">
        <v>75</v>
      </c>
    </row>
    <row r="131" spans="2:9" ht="13.5" thickBot="1">
      <c r="B131" s="391" t="s">
        <v>1</v>
      </c>
      <c r="C131" s="661" t="s">
        <v>23</v>
      </c>
      <c r="D131" s="662"/>
      <c r="E131" s="663"/>
      <c r="F131" s="392">
        <f>F34</f>
        <v>4106.16</v>
      </c>
    </row>
    <row r="132" spans="2:9" ht="13.5" thickBot="1">
      <c r="B132" s="391" t="s">
        <v>2</v>
      </c>
      <c r="C132" s="671" t="s">
        <v>47</v>
      </c>
      <c r="D132" s="672"/>
      <c r="E132" s="673"/>
      <c r="F132" s="392">
        <f>F77</f>
        <v>3046.31</v>
      </c>
    </row>
    <row r="133" spans="2:9" ht="13.5" thickBot="1">
      <c r="B133" s="391" t="s">
        <v>3</v>
      </c>
      <c r="C133" s="671" t="s">
        <v>76</v>
      </c>
      <c r="D133" s="672"/>
      <c r="E133" s="673"/>
      <c r="F133" s="392">
        <f>F86</f>
        <v>169.99</v>
      </c>
    </row>
    <row r="134" spans="2:9" ht="13.5" thickBot="1">
      <c r="B134" s="391" t="s">
        <v>4</v>
      </c>
      <c r="C134" s="671" t="s">
        <v>79</v>
      </c>
      <c r="D134" s="672"/>
      <c r="E134" s="673"/>
      <c r="F134" s="392">
        <f>F108</f>
        <v>0</v>
      </c>
    </row>
    <row r="135" spans="2:9" ht="13.5" thickBot="1">
      <c r="B135" s="391" t="s">
        <v>5</v>
      </c>
      <c r="C135" s="671" t="s">
        <v>89</v>
      </c>
      <c r="D135" s="672"/>
      <c r="E135" s="673"/>
      <c r="F135" s="392">
        <f>F116</f>
        <v>5.34</v>
      </c>
    </row>
    <row r="136" spans="2:9" ht="13.5" thickBot="1">
      <c r="B136" s="658" t="s">
        <v>98</v>
      </c>
      <c r="C136" s="659"/>
      <c r="D136" s="659"/>
      <c r="E136" s="660"/>
      <c r="F136" s="393">
        <f>SUM(F131:F135)</f>
        <v>7327.8</v>
      </c>
      <c r="G136" s="394"/>
      <c r="H136" s="346"/>
    </row>
    <row r="137" spans="2:9" ht="13.5" thickBot="1">
      <c r="B137" s="391" t="s">
        <v>6</v>
      </c>
      <c r="C137" s="661" t="s">
        <v>99</v>
      </c>
      <c r="D137" s="662"/>
      <c r="E137" s="663"/>
      <c r="F137" s="395">
        <f>F126</f>
        <v>784.46</v>
      </c>
    </row>
    <row r="138" spans="2:9" ht="13.5" thickBot="1">
      <c r="B138" s="658" t="s">
        <v>244</v>
      </c>
      <c r="C138" s="659"/>
      <c r="D138" s="659"/>
      <c r="E138" s="660"/>
      <c r="F138" s="396">
        <f>ROUND((F136+F137),2)</f>
        <v>8112.26</v>
      </c>
      <c r="G138" s="406">
        <v>8112.36</v>
      </c>
      <c r="H138" s="406">
        <f>F138-G138</f>
        <v>-0.1</v>
      </c>
      <c r="I138" s="407"/>
    </row>
    <row r="139" spans="2:9" ht="13.5" thickBot="1">
      <c r="B139" s="664"/>
      <c r="C139" s="664"/>
      <c r="D139" s="664"/>
      <c r="E139" s="664"/>
      <c r="F139" s="664"/>
    </row>
    <row r="140" spans="2:9" ht="15.75" thickBot="1">
      <c r="B140" s="665" t="s">
        <v>220</v>
      </c>
      <c r="C140" s="666"/>
      <c r="D140" s="666"/>
      <c r="E140" s="667"/>
      <c r="F140" s="397">
        <f>'Quadro Resumido'!G7</f>
        <v>326</v>
      </c>
      <c r="G140" s="294"/>
      <c r="H140" s="294"/>
      <c r="I140" s="294"/>
    </row>
    <row r="141" spans="2:9" ht="15.75" thickBot="1">
      <c r="B141" s="289"/>
      <c r="C141" s="295"/>
      <c r="D141" s="295"/>
      <c r="E141" s="295"/>
      <c r="F141" s="290"/>
      <c r="G141" s="295"/>
      <c r="H141" s="295"/>
      <c r="I141" s="295"/>
    </row>
    <row r="142" spans="2:9" ht="15.75" thickBot="1">
      <c r="B142" s="665" t="s">
        <v>221</v>
      </c>
      <c r="C142" s="666"/>
      <c r="D142" s="666"/>
      <c r="E142" s="667"/>
      <c r="F142" s="398">
        <f>F140*F138</f>
        <v>2644596.7599999998</v>
      </c>
      <c r="G142" s="294"/>
      <c r="H142" s="294"/>
      <c r="I142" s="294"/>
    </row>
  </sheetData>
  <mergeCells count="119">
    <mergeCell ref="B136:E136"/>
    <mergeCell ref="C137:E137"/>
    <mergeCell ref="B138:E138"/>
    <mergeCell ref="B139:F139"/>
    <mergeCell ref="B140:E140"/>
    <mergeCell ref="B142:E142"/>
    <mergeCell ref="C130:E130"/>
    <mergeCell ref="C131:E131"/>
    <mergeCell ref="C132:E132"/>
    <mergeCell ref="C133:E133"/>
    <mergeCell ref="C134:E134"/>
    <mergeCell ref="C135:E135"/>
    <mergeCell ref="C122:D122"/>
    <mergeCell ref="C123:D123"/>
    <mergeCell ref="C124:D124"/>
    <mergeCell ref="C125:D125"/>
    <mergeCell ref="B126:D126"/>
    <mergeCell ref="B129:F129"/>
    <mergeCell ref="C115:E115"/>
    <mergeCell ref="B116:E116"/>
    <mergeCell ref="B118:F118"/>
    <mergeCell ref="C119:D119"/>
    <mergeCell ref="C120:D120"/>
    <mergeCell ref="C121:D121"/>
    <mergeCell ref="B108:E108"/>
    <mergeCell ref="B110:F110"/>
    <mergeCell ref="C111:E111"/>
    <mergeCell ref="C112:E112"/>
    <mergeCell ref="C113:E113"/>
    <mergeCell ref="C114:E114"/>
    <mergeCell ref="C102:E102"/>
    <mergeCell ref="B103:E103"/>
    <mergeCell ref="B104:F104"/>
    <mergeCell ref="C105:E105"/>
    <mergeCell ref="C106:E106"/>
    <mergeCell ref="C107:E107"/>
    <mergeCell ref="C96:D96"/>
    <mergeCell ref="C97:D97"/>
    <mergeCell ref="B98:D98"/>
    <mergeCell ref="B99:F99"/>
    <mergeCell ref="B100:F100"/>
    <mergeCell ref="C101:E101"/>
    <mergeCell ref="B90:F90"/>
    <mergeCell ref="C91:D91"/>
    <mergeCell ref="C92:D92"/>
    <mergeCell ref="C93:D93"/>
    <mergeCell ref="C94:D94"/>
    <mergeCell ref="C95:D95"/>
    <mergeCell ref="C83:D83"/>
    <mergeCell ref="C84:D84"/>
    <mergeCell ref="C85:D85"/>
    <mergeCell ref="B86:D86"/>
    <mergeCell ref="B87:F87"/>
    <mergeCell ref="B89:F89"/>
    <mergeCell ref="C76:E76"/>
    <mergeCell ref="B77:E77"/>
    <mergeCell ref="B79:F79"/>
    <mergeCell ref="C80:D80"/>
    <mergeCell ref="C81:D81"/>
    <mergeCell ref="C82:D82"/>
    <mergeCell ref="C69:E69"/>
    <mergeCell ref="B70:E70"/>
    <mergeCell ref="B72:F72"/>
    <mergeCell ref="C73:E73"/>
    <mergeCell ref="C74:E74"/>
    <mergeCell ref="C75:E75"/>
    <mergeCell ref="B60:F60"/>
    <mergeCell ref="C64:E64"/>
    <mergeCell ref="C65:E65"/>
    <mergeCell ref="C66:E66"/>
    <mergeCell ref="C67:E67"/>
    <mergeCell ref="C68:E68"/>
    <mergeCell ref="C53:D53"/>
    <mergeCell ref="C54:D54"/>
    <mergeCell ref="C55:D55"/>
    <mergeCell ref="C56:D56"/>
    <mergeCell ref="C57:D57"/>
    <mergeCell ref="B58:D58"/>
    <mergeCell ref="B47:F47"/>
    <mergeCell ref="B48:F48"/>
    <mergeCell ref="C49:D49"/>
    <mergeCell ref="C50:D50"/>
    <mergeCell ref="C51:D51"/>
    <mergeCell ref="C52:D52"/>
    <mergeCell ref="C40:D40"/>
    <mergeCell ref="C41:D41"/>
    <mergeCell ref="C42:D42"/>
    <mergeCell ref="B43:D43"/>
    <mergeCell ref="C44:D44"/>
    <mergeCell ref="B46:E46"/>
    <mergeCell ref="C32:E32"/>
    <mergeCell ref="C33:E33"/>
    <mergeCell ref="B34:E34"/>
    <mergeCell ref="B37:F37"/>
    <mergeCell ref="B38:F38"/>
    <mergeCell ref="C39:D39"/>
    <mergeCell ref="C23:E23"/>
    <mergeCell ref="B25:F25"/>
    <mergeCell ref="C26:E26"/>
    <mergeCell ref="C27:E27"/>
    <mergeCell ref="C28:D28"/>
    <mergeCell ref="C31:E31"/>
    <mergeCell ref="C16:E16"/>
    <mergeCell ref="C17:E17"/>
    <mergeCell ref="B18:F18"/>
    <mergeCell ref="C19:E19"/>
    <mergeCell ref="C21:E21"/>
    <mergeCell ref="C22:E22"/>
    <mergeCell ref="B8:D8"/>
    <mergeCell ref="B10:F10"/>
    <mergeCell ref="B12:F12"/>
    <mergeCell ref="C13:E13"/>
    <mergeCell ref="C14:E14"/>
    <mergeCell ref="C15:E15"/>
    <mergeCell ref="B5:F5"/>
    <mergeCell ref="B6:D6"/>
    <mergeCell ref="E6:F6"/>
    <mergeCell ref="B7:D7"/>
    <mergeCell ref="E7:F7"/>
  </mergeCells>
  <pageMargins left="0.51181102362204722" right="0.51181102362204722" top="0.78740157480314965" bottom="0.78740157480314965" header="0.31496062992125984" footer="0.31496062992125984"/>
  <pageSetup paperSize="9" scale="79" orientation="portrait" r:id="rId1"/>
  <headerFooter>
    <oddHeader>&amp;L&amp;G</oddHeader>
    <oddFooter>&amp;C&amp;G</oddFooter>
  </headerFooter>
  <rowBreaks count="2" manualBreakCount="2">
    <brk id="58" max="5" man="1"/>
    <brk id="126" max="5" man="1"/>
  </rowBreaks>
  <colBreaks count="1" manualBreakCount="1">
    <brk id="6" max="1048575" man="1"/>
  </colBreaks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B1:K142"/>
  <sheetViews>
    <sheetView view="pageBreakPreview" topLeftCell="A118" zoomScaleNormal="100" zoomScaleSheetLayoutView="100" workbookViewId="0">
      <selection activeCell="H138" sqref="G138:H138"/>
    </sheetView>
  </sheetViews>
  <sheetFormatPr defaultColWidth="9.140625" defaultRowHeight="12.75"/>
  <cols>
    <col min="1" max="1" width="6" style="304" customWidth="1"/>
    <col min="2" max="2" width="9.5703125" style="304" customWidth="1"/>
    <col min="3" max="3" width="47.7109375" style="304" customWidth="1"/>
    <col min="4" max="4" width="8" style="304" customWidth="1"/>
    <col min="5" max="5" width="16.5703125" style="304" customWidth="1"/>
    <col min="6" max="6" width="29.42578125" style="304" customWidth="1"/>
    <col min="7" max="7" width="12" style="304" bestFit="1" customWidth="1"/>
    <col min="8" max="8" width="16" style="304" bestFit="1" customWidth="1"/>
    <col min="9" max="9" width="9.140625" style="304"/>
    <col min="10" max="10" width="6.5703125" style="304" customWidth="1"/>
    <col min="11" max="16384" width="9.140625" style="304"/>
  </cols>
  <sheetData>
    <row r="1" spans="2:10" s="291" customFormat="1" ht="16.5" customHeight="1" thickBot="1">
      <c r="B1" s="289"/>
      <c r="C1" s="289"/>
      <c r="D1" s="289"/>
      <c r="E1" s="289"/>
      <c r="F1" s="289"/>
      <c r="G1" s="289"/>
      <c r="H1" s="289"/>
      <c r="I1" s="289"/>
      <c r="J1" s="290"/>
    </row>
    <row r="2" spans="2:10" s="291" customFormat="1" ht="22.5" customHeight="1" thickBot="1">
      <c r="B2" s="292" t="s">
        <v>214</v>
      </c>
      <c r="C2" s="293"/>
      <c r="D2" s="293"/>
      <c r="E2" s="293"/>
      <c r="F2" s="293"/>
      <c r="G2" s="294"/>
      <c r="H2" s="294"/>
      <c r="I2" s="294"/>
      <c r="J2" s="294"/>
    </row>
    <row r="3" spans="2:10" s="291" customFormat="1" ht="15">
      <c r="B3" s="289"/>
      <c r="C3" s="289"/>
      <c r="D3" s="289"/>
      <c r="E3" s="289"/>
      <c r="F3" s="289"/>
      <c r="G3" s="289"/>
      <c r="H3" s="289"/>
      <c r="I3" s="289"/>
      <c r="J3" s="290"/>
    </row>
    <row r="4" spans="2:10" s="291" customFormat="1" ht="21.75" customHeight="1">
      <c r="B4" s="296"/>
      <c r="C4" s="297"/>
      <c r="D4" s="297"/>
      <c r="E4" s="297"/>
      <c r="F4" s="297"/>
      <c r="G4" s="297"/>
      <c r="H4" s="297"/>
      <c r="I4" s="297"/>
      <c r="J4" s="297"/>
    </row>
    <row r="5" spans="2:10" s="291" customFormat="1" ht="33.75" customHeight="1">
      <c r="B5" s="596" t="s">
        <v>215</v>
      </c>
      <c r="C5" s="596"/>
      <c r="D5" s="596"/>
      <c r="E5" s="596"/>
      <c r="F5" s="596"/>
      <c r="G5" s="295"/>
      <c r="H5" s="295"/>
      <c r="I5" s="295"/>
      <c r="J5" s="295"/>
    </row>
    <row r="6" spans="2:10" s="291" customFormat="1" ht="15" customHeight="1">
      <c r="B6" s="597" t="s">
        <v>216</v>
      </c>
      <c r="C6" s="597"/>
      <c r="D6" s="597"/>
      <c r="E6" s="598" t="s">
        <v>217</v>
      </c>
      <c r="F6" s="599"/>
      <c r="G6" s="298"/>
      <c r="H6" s="298"/>
      <c r="I6" s="298"/>
      <c r="J6" s="298"/>
    </row>
    <row r="7" spans="2:10" s="291" customFormat="1" ht="15" customHeight="1">
      <c r="B7" s="600" t="s">
        <v>218</v>
      </c>
      <c r="C7" s="600"/>
      <c r="D7" s="600"/>
      <c r="E7" s="598" t="s">
        <v>223</v>
      </c>
      <c r="F7" s="599"/>
      <c r="G7" s="298"/>
      <c r="H7" s="298"/>
      <c r="I7" s="298"/>
      <c r="J7" s="298"/>
    </row>
    <row r="8" spans="2:10" s="291" customFormat="1" ht="15" customHeight="1">
      <c r="B8" s="585" t="s">
        <v>224</v>
      </c>
      <c r="C8" s="586"/>
      <c r="D8" s="586"/>
      <c r="E8" s="299"/>
      <c r="F8" s="299"/>
      <c r="G8" s="300"/>
      <c r="H8" s="300"/>
      <c r="I8" s="300"/>
      <c r="J8" s="300"/>
    </row>
    <row r="9" spans="2:10" s="291" customFormat="1" ht="15.75" customHeight="1">
      <c r="B9" s="301"/>
      <c r="C9" s="301"/>
      <c r="D9" s="301"/>
      <c r="E9" s="300"/>
      <c r="F9" s="300"/>
      <c r="G9" s="300"/>
      <c r="H9" s="300"/>
      <c r="I9" s="300"/>
      <c r="J9" s="300"/>
    </row>
    <row r="10" spans="2:10" s="291" customFormat="1" ht="33.75" customHeight="1">
      <c r="B10" s="587" t="s">
        <v>219</v>
      </c>
      <c r="C10" s="588"/>
      <c r="D10" s="588"/>
      <c r="E10" s="588"/>
      <c r="F10" s="588"/>
      <c r="G10" s="294"/>
      <c r="H10" s="294"/>
      <c r="I10" s="294"/>
      <c r="J10" s="294"/>
    </row>
    <row r="11" spans="2:10" ht="12.75" customHeight="1" thickBot="1">
      <c r="B11" s="302"/>
      <c r="C11" s="303"/>
      <c r="D11" s="303"/>
      <c r="E11" s="303"/>
      <c r="F11" s="303"/>
      <c r="G11" s="294"/>
      <c r="H11" s="294"/>
      <c r="I11" s="294"/>
      <c r="J11" s="294"/>
    </row>
    <row r="12" spans="2:10" ht="13.5" thickBot="1">
      <c r="B12" s="589" t="s">
        <v>11</v>
      </c>
      <c r="C12" s="590"/>
      <c r="D12" s="590"/>
      <c r="E12" s="590"/>
      <c r="F12" s="590"/>
    </row>
    <row r="13" spans="2:10">
      <c r="B13" s="305" t="s">
        <v>25</v>
      </c>
      <c r="C13" s="591" t="s">
        <v>26</v>
      </c>
      <c r="D13" s="591"/>
      <c r="E13" s="591"/>
      <c r="F13" s="306">
        <f>'1-Assistente Administrativo'!F13</f>
        <v>45891</v>
      </c>
    </row>
    <row r="14" spans="2:10">
      <c r="B14" s="307" t="s">
        <v>27</v>
      </c>
      <c r="C14" s="592" t="s">
        <v>28</v>
      </c>
      <c r="D14" s="592"/>
      <c r="E14" s="592"/>
      <c r="F14" s="308" t="s">
        <v>29</v>
      </c>
    </row>
    <row r="15" spans="2:10" ht="24.75" customHeight="1">
      <c r="B15" s="307" t="s">
        <v>30</v>
      </c>
      <c r="C15" s="593" t="s">
        <v>31</v>
      </c>
      <c r="D15" s="594"/>
      <c r="E15" s="595"/>
      <c r="F15" s="309" t="s">
        <v>225</v>
      </c>
    </row>
    <row r="16" spans="2:10" ht="16.5" customHeight="1">
      <c r="B16" s="310" t="s">
        <v>4</v>
      </c>
      <c r="C16" s="607" t="s">
        <v>226</v>
      </c>
      <c r="D16" s="608"/>
      <c r="E16" s="609"/>
      <c r="F16" s="311" t="s">
        <v>227</v>
      </c>
      <c r="H16" s="312" t="s">
        <v>228</v>
      </c>
    </row>
    <row r="17" spans="2:6" ht="13.5" thickBot="1">
      <c r="B17" s="313" t="s">
        <v>5</v>
      </c>
      <c r="C17" s="610" t="s">
        <v>32</v>
      </c>
      <c r="D17" s="610"/>
      <c r="E17" s="610"/>
      <c r="F17" s="314">
        <v>24</v>
      </c>
    </row>
    <row r="18" spans="2:6" ht="13.5" thickBot="1">
      <c r="B18" s="611" t="s">
        <v>33</v>
      </c>
      <c r="C18" s="612"/>
      <c r="D18" s="612"/>
      <c r="E18" s="612"/>
      <c r="F18" s="613"/>
    </row>
    <row r="19" spans="2:6" ht="35.25" customHeight="1">
      <c r="B19" s="305" t="s">
        <v>25</v>
      </c>
      <c r="C19" s="614" t="s">
        <v>34</v>
      </c>
      <c r="D19" s="615"/>
      <c r="E19" s="616"/>
      <c r="F19" s="315" t="str">
        <f>'Quadro Resumido'!C8</f>
        <v>Auxiliar de Escritório (horário noturno)</v>
      </c>
    </row>
    <row r="20" spans="2:6">
      <c r="B20" s="305" t="s">
        <v>27</v>
      </c>
      <c r="C20" s="316" t="s">
        <v>103</v>
      </c>
      <c r="D20" s="317"/>
      <c r="E20" s="318"/>
      <c r="F20" s="319" t="s">
        <v>121</v>
      </c>
    </row>
    <row r="21" spans="2:6">
      <c r="B21" s="307" t="s">
        <v>30</v>
      </c>
      <c r="C21" s="617" t="s">
        <v>12</v>
      </c>
      <c r="D21" s="618"/>
      <c r="E21" s="618"/>
      <c r="F21" s="320">
        <v>2574.38</v>
      </c>
    </row>
    <row r="22" spans="2:6">
      <c r="B22" s="307" t="s">
        <v>4</v>
      </c>
      <c r="C22" s="619" t="s">
        <v>35</v>
      </c>
      <c r="D22" s="620"/>
      <c r="E22" s="621"/>
      <c r="F22" s="321" t="s">
        <v>229</v>
      </c>
    </row>
    <row r="23" spans="2:6" ht="13.5" thickBot="1">
      <c r="B23" s="313" t="s">
        <v>5</v>
      </c>
      <c r="C23" s="601" t="s">
        <v>36</v>
      </c>
      <c r="D23" s="602"/>
      <c r="E23" s="603"/>
      <c r="F23" s="322">
        <v>46023</v>
      </c>
    </row>
    <row r="24" spans="2:6" ht="13.5" thickBot="1">
      <c r="B24" s="323"/>
      <c r="C24" s="324"/>
      <c r="D24" s="324"/>
      <c r="E24" s="324"/>
      <c r="F24" s="325"/>
    </row>
    <row r="25" spans="2:6">
      <c r="B25" s="570" t="s">
        <v>23</v>
      </c>
      <c r="C25" s="571"/>
      <c r="D25" s="571"/>
      <c r="E25" s="571"/>
      <c r="F25" s="572"/>
    </row>
    <row r="26" spans="2:6">
      <c r="B26" s="326">
        <v>1</v>
      </c>
      <c r="C26" s="604" t="s">
        <v>37</v>
      </c>
      <c r="D26" s="604"/>
      <c r="E26" s="604"/>
      <c r="F26" s="327" t="s">
        <v>38</v>
      </c>
    </row>
    <row r="27" spans="2:6" ht="15">
      <c r="B27" s="328" t="s">
        <v>25</v>
      </c>
      <c r="C27" s="605" t="s">
        <v>39</v>
      </c>
      <c r="D27" s="605"/>
      <c r="E27" s="605"/>
      <c r="F27" s="329">
        <f>'3-Aux. de Escritório'!F27</f>
        <v>4106.16</v>
      </c>
    </row>
    <row r="28" spans="2:6">
      <c r="B28" s="307" t="s">
        <v>27</v>
      </c>
      <c r="C28" s="592" t="s">
        <v>13</v>
      </c>
      <c r="D28" s="592"/>
      <c r="E28" s="330">
        <v>0.3</v>
      </c>
      <c r="F28" s="331">
        <v>0</v>
      </c>
    </row>
    <row r="29" spans="2:6">
      <c r="B29" s="307" t="s">
        <v>30</v>
      </c>
      <c r="C29" s="332" t="s">
        <v>230</v>
      </c>
      <c r="D29" s="332"/>
      <c r="E29" s="332" t="s">
        <v>232</v>
      </c>
      <c r="F29" s="331">
        <v>0</v>
      </c>
    </row>
    <row r="30" spans="2:6" ht="15">
      <c r="B30" s="307" t="s">
        <v>40</v>
      </c>
      <c r="C30" s="333" t="s">
        <v>231</v>
      </c>
      <c r="D30" s="334"/>
      <c r="E30" s="335">
        <f>'2-Assist. Adm.(Horário Noturno)'!E30</f>
        <v>0.22500000000000001</v>
      </c>
      <c r="F30" s="336">
        <f>(F27/220)*2*22*E30</f>
        <v>184.78</v>
      </c>
    </row>
    <row r="31" spans="2:6">
      <c r="B31" s="307" t="s">
        <v>41</v>
      </c>
      <c r="C31" s="606" t="s">
        <v>42</v>
      </c>
      <c r="D31" s="606"/>
      <c r="E31" s="606"/>
      <c r="F31" s="331">
        <f t="shared" ref="F31" si="0">F27/220*0.2*0*15</f>
        <v>0</v>
      </c>
    </row>
    <row r="32" spans="2:6">
      <c r="B32" s="307" t="s">
        <v>43</v>
      </c>
      <c r="C32" s="606" t="s">
        <v>44</v>
      </c>
      <c r="D32" s="606"/>
      <c r="E32" s="606"/>
      <c r="F32" s="331">
        <v>0</v>
      </c>
    </row>
    <row r="33" spans="2:8">
      <c r="B33" s="307" t="s">
        <v>45</v>
      </c>
      <c r="C33" s="606" t="s">
        <v>46</v>
      </c>
      <c r="D33" s="606"/>
      <c r="E33" s="606"/>
      <c r="F33" s="331">
        <v>0</v>
      </c>
    </row>
    <row r="34" spans="2:8" ht="13.5" thickBot="1">
      <c r="B34" s="626" t="s">
        <v>233</v>
      </c>
      <c r="C34" s="627"/>
      <c r="D34" s="627"/>
      <c r="E34" s="627"/>
      <c r="F34" s="337">
        <f>ROUND(SUM(F27:F33),2)</f>
        <v>4290.9399999999996</v>
      </c>
    </row>
    <row r="35" spans="2:8">
      <c r="B35" s="338"/>
      <c r="C35" s="339"/>
      <c r="D35" s="339"/>
      <c r="E35" s="340"/>
      <c r="F35" s="341"/>
    </row>
    <row r="36" spans="2:8" ht="13.5" thickBot="1">
      <c r="B36" s="338"/>
      <c r="C36" s="339"/>
      <c r="D36" s="339"/>
      <c r="E36" s="340"/>
      <c r="F36" s="341"/>
    </row>
    <row r="37" spans="2:8">
      <c r="B37" s="570" t="s">
        <v>47</v>
      </c>
      <c r="C37" s="571"/>
      <c r="D37" s="571"/>
      <c r="E37" s="571"/>
      <c r="F37" s="572"/>
    </row>
    <row r="38" spans="2:8">
      <c r="B38" s="628" t="s">
        <v>48</v>
      </c>
      <c r="C38" s="629"/>
      <c r="D38" s="629"/>
      <c r="E38" s="629"/>
      <c r="F38" s="630"/>
    </row>
    <row r="39" spans="2:8">
      <c r="B39" s="326" t="s">
        <v>49</v>
      </c>
      <c r="C39" s="631" t="s">
        <v>50</v>
      </c>
      <c r="D39" s="631"/>
      <c r="E39" s="342" t="s">
        <v>51</v>
      </c>
      <c r="F39" s="343" t="s">
        <v>38</v>
      </c>
    </row>
    <row r="40" spans="2:8">
      <c r="B40" s="328" t="s">
        <v>25</v>
      </c>
      <c r="C40" s="622" t="s">
        <v>52</v>
      </c>
      <c r="D40" s="622"/>
      <c r="E40" s="344">
        <v>8.3299999999999999E-2</v>
      </c>
      <c r="F40" s="345">
        <f>ROUND(F$34*E40,2)</f>
        <v>357.44</v>
      </c>
      <c r="H40" s="346">
        <f>F34*E40</f>
        <v>357.44</v>
      </c>
    </row>
    <row r="41" spans="2:8">
      <c r="B41" s="328" t="s">
        <v>27</v>
      </c>
      <c r="C41" s="622" t="s">
        <v>177</v>
      </c>
      <c r="D41" s="622"/>
      <c r="E41" s="347">
        <f>'1-Assistente Administrativo'!E41</f>
        <v>0</v>
      </c>
      <c r="F41" s="345">
        <f>ROUND(F$34*E41,2)</f>
        <v>0</v>
      </c>
    </row>
    <row r="42" spans="2:8">
      <c r="B42" s="328" t="s">
        <v>3</v>
      </c>
      <c r="C42" s="623" t="s">
        <v>178</v>
      </c>
      <c r="D42" s="624"/>
      <c r="E42" s="347">
        <f>'1-Assistente Administrativo'!E42</f>
        <v>3.0249999999999999E-2</v>
      </c>
      <c r="F42" s="345">
        <f>ROUND(F$34*E42,2)</f>
        <v>129.80000000000001</v>
      </c>
      <c r="G42" s="348">
        <f>E42+E41</f>
        <v>3.0249999999999999E-2</v>
      </c>
    </row>
    <row r="43" spans="2:8">
      <c r="B43" s="625" t="s">
        <v>114</v>
      </c>
      <c r="C43" s="604"/>
      <c r="D43" s="604"/>
      <c r="E43" s="349">
        <f>E40+E41+E42</f>
        <v>0.11360000000000001</v>
      </c>
      <c r="F43" s="343">
        <f>SUM(F40:F42)</f>
        <v>487.24</v>
      </c>
    </row>
    <row r="44" spans="2:8">
      <c r="B44" s="307" t="s">
        <v>40</v>
      </c>
      <c r="C44" s="547" t="s">
        <v>115</v>
      </c>
      <c r="D44" s="548"/>
      <c r="E44" s="287">
        <f>E43*E58</f>
        <v>4.0899999999999999E-2</v>
      </c>
      <c r="F44" s="331">
        <f>ROUND(F$34*E44,2)</f>
        <v>175.5</v>
      </c>
      <c r="G44" s="350"/>
    </row>
    <row r="45" spans="2:8">
      <c r="B45" s="351"/>
      <c r="C45" s="352"/>
      <c r="D45" s="353"/>
      <c r="E45" s="354">
        <f>E44+E43</f>
        <v>0.1545</v>
      </c>
      <c r="F45" s="355"/>
      <c r="G45" s="350"/>
    </row>
    <row r="46" spans="2:8" ht="13.5" thickBot="1">
      <c r="B46" s="626" t="s">
        <v>234</v>
      </c>
      <c r="C46" s="627"/>
      <c r="D46" s="627"/>
      <c r="E46" s="627"/>
      <c r="F46" s="337">
        <f>SUM(F43:F44)</f>
        <v>662.74</v>
      </c>
    </row>
    <row r="47" spans="2:8" ht="25.5" customHeight="1" thickBot="1">
      <c r="B47" s="632"/>
      <c r="C47" s="632"/>
      <c r="D47" s="632"/>
      <c r="E47" s="632"/>
      <c r="F47" s="632"/>
    </row>
    <row r="48" spans="2:8">
      <c r="B48" s="633" t="s">
        <v>53</v>
      </c>
      <c r="C48" s="634"/>
      <c r="D48" s="634"/>
      <c r="E48" s="634"/>
      <c r="F48" s="635"/>
    </row>
    <row r="49" spans="2:9">
      <c r="B49" s="326" t="s">
        <v>54</v>
      </c>
      <c r="C49" s="584" t="s">
        <v>55</v>
      </c>
      <c r="D49" s="584"/>
      <c r="E49" s="342" t="s">
        <v>51</v>
      </c>
      <c r="F49" s="327" t="s">
        <v>38</v>
      </c>
    </row>
    <row r="50" spans="2:9">
      <c r="B50" s="307" t="s">
        <v>25</v>
      </c>
      <c r="C50" s="592" t="s">
        <v>56</v>
      </c>
      <c r="D50" s="592"/>
      <c r="E50" s="287">
        <v>0.2</v>
      </c>
      <c r="F50" s="331">
        <f>ROUND(F$34*E50,2)</f>
        <v>858.19</v>
      </c>
    </row>
    <row r="51" spans="2:9">
      <c r="B51" s="307" t="s">
        <v>27</v>
      </c>
      <c r="C51" s="592" t="s">
        <v>57</v>
      </c>
      <c r="D51" s="592"/>
      <c r="E51" s="287">
        <v>2.5000000000000001E-2</v>
      </c>
      <c r="F51" s="331">
        <f t="shared" ref="F51:F57" si="1">ROUND(F$34*E51,2)</f>
        <v>107.27</v>
      </c>
    </row>
    <row r="52" spans="2:9">
      <c r="B52" s="307" t="s">
        <v>30</v>
      </c>
      <c r="C52" s="592" t="s">
        <v>58</v>
      </c>
      <c r="D52" s="592"/>
      <c r="E52" s="287">
        <v>2.1999999999999999E-2</v>
      </c>
      <c r="F52" s="331">
        <f t="shared" si="1"/>
        <v>94.4</v>
      </c>
    </row>
    <row r="53" spans="2:9">
      <c r="B53" s="307" t="s">
        <v>40</v>
      </c>
      <c r="C53" s="592" t="s">
        <v>59</v>
      </c>
      <c r="D53" s="592"/>
      <c r="E53" s="287">
        <v>1.4999999999999999E-2</v>
      </c>
      <c r="F53" s="331">
        <f t="shared" si="1"/>
        <v>64.36</v>
      </c>
    </row>
    <row r="54" spans="2:9">
      <c r="B54" s="307" t="s">
        <v>41</v>
      </c>
      <c r="C54" s="592" t="s">
        <v>60</v>
      </c>
      <c r="D54" s="592"/>
      <c r="E54" s="287">
        <v>0.01</v>
      </c>
      <c r="F54" s="331">
        <f t="shared" si="1"/>
        <v>42.91</v>
      </c>
    </row>
    <row r="55" spans="2:9">
      <c r="B55" s="307" t="s">
        <v>61</v>
      </c>
      <c r="C55" s="592" t="s">
        <v>62</v>
      </c>
      <c r="D55" s="592"/>
      <c r="E55" s="287">
        <v>6.0000000000000001E-3</v>
      </c>
      <c r="F55" s="331">
        <f t="shared" si="1"/>
        <v>25.75</v>
      </c>
    </row>
    <row r="56" spans="2:9">
      <c r="B56" s="307" t="s">
        <v>43</v>
      </c>
      <c r="C56" s="592" t="s">
        <v>8</v>
      </c>
      <c r="D56" s="592"/>
      <c r="E56" s="287">
        <v>2E-3</v>
      </c>
      <c r="F56" s="331">
        <f t="shared" si="1"/>
        <v>8.58</v>
      </c>
    </row>
    <row r="57" spans="2:9">
      <c r="B57" s="307" t="s">
        <v>45</v>
      </c>
      <c r="C57" s="592" t="s">
        <v>9</v>
      </c>
      <c r="D57" s="592"/>
      <c r="E57" s="287">
        <v>0.08</v>
      </c>
      <c r="F57" s="331">
        <f t="shared" si="1"/>
        <v>343.28</v>
      </c>
    </row>
    <row r="58" spans="2:9" ht="13.5" thickBot="1">
      <c r="B58" s="626" t="s">
        <v>235</v>
      </c>
      <c r="C58" s="627"/>
      <c r="D58" s="627"/>
      <c r="E58" s="356">
        <f t="shared" ref="E58:F58" si="2">SUM(E50:E57)</f>
        <v>0.36</v>
      </c>
      <c r="F58" s="337">
        <f t="shared" si="2"/>
        <v>1544.74</v>
      </c>
    </row>
    <row r="59" spans="2:9" ht="16.5" customHeight="1" thickBot="1">
      <c r="B59" s="357"/>
      <c r="C59" s="358"/>
      <c r="D59" s="358"/>
      <c r="E59" s="359"/>
      <c r="F59" s="360"/>
      <c r="G59" s="338"/>
    </row>
    <row r="60" spans="2:9">
      <c r="B60" s="570" t="s">
        <v>63</v>
      </c>
      <c r="C60" s="571"/>
      <c r="D60" s="571"/>
      <c r="E60" s="571"/>
      <c r="F60" s="572"/>
    </row>
    <row r="61" spans="2:9">
      <c r="B61" s="326" t="s">
        <v>64</v>
      </c>
      <c r="C61" s="279" t="s">
        <v>14</v>
      </c>
      <c r="D61" s="279" t="s">
        <v>119</v>
      </c>
      <c r="E61" s="279" t="s">
        <v>120</v>
      </c>
      <c r="F61" s="327" t="s">
        <v>38</v>
      </c>
      <c r="G61" s="304">
        <v>5.5</v>
      </c>
    </row>
    <row r="62" spans="2:9">
      <c r="B62" s="307" t="s">
        <v>25</v>
      </c>
      <c r="C62" s="332" t="s">
        <v>65</v>
      </c>
      <c r="D62" s="332">
        <f>'1-Assistente Administrativo'!D62</f>
        <v>21</v>
      </c>
      <c r="E62" s="361">
        <f>'1-Assistente Administrativo'!E62</f>
        <v>5.5</v>
      </c>
      <c r="F62" s="362">
        <v>0</v>
      </c>
      <c r="G62" s="304">
        <v>5.5</v>
      </c>
      <c r="H62" s="304">
        <v>22</v>
      </c>
    </row>
    <row r="63" spans="2:9">
      <c r="B63" s="307" t="s">
        <v>27</v>
      </c>
      <c r="C63" s="332" t="s">
        <v>123</v>
      </c>
      <c r="D63" s="332">
        <f>D62</f>
        <v>21</v>
      </c>
      <c r="E63" s="361">
        <f>'1-Assistente Administrativo'!E63</f>
        <v>44.3</v>
      </c>
      <c r="F63" s="331">
        <f>D63*E63</f>
        <v>930.3</v>
      </c>
      <c r="G63" s="304">
        <f>G62*2*D62</f>
        <v>231</v>
      </c>
      <c r="H63" s="346">
        <f>F27*6%</f>
        <v>246.37</v>
      </c>
      <c r="I63" s="346">
        <f>G63-H63</f>
        <v>-15.37</v>
      </c>
    </row>
    <row r="64" spans="2:9">
      <c r="B64" s="307" t="s">
        <v>3</v>
      </c>
      <c r="C64" s="636" t="s">
        <v>66</v>
      </c>
      <c r="D64" s="637"/>
      <c r="E64" s="638"/>
      <c r="F64" s="331">
        <v>0</v>
      </c>
    </row>
    <row r="65" spans="2:6">
      <c r="B65" s="307" t="s">
        <v>40</v>
      </c>
      <c r="C65" s="636" t="s">
        <v>67</v>
      </c>
      <c r="D65" s="637"/>
      <c r="E65" s="638"/>
      <c r="F65" s="331">
        <v>0</v>
      </c>
    </row>
    <row r="66" spans="2:6">
      <c r="B66" s="307" t="s">
        <v>5</v>
      </c>
      <c r="C66" s="606" t="s">
        <v>68</v>
      </c>
      <c r="D66" s="606"/>
      <c r="E66" s="606"/>
      <c r="F66" s="331">
        <v>3.61</v>
      </c>
    </row>
    <row r="67" spans="2:6">
      <c r="B67" s="307" t="s">
        <v>61</v>
      </c>
      <c r="C67" s="606" t="s">
        <v>69</v>
      </c>
      <c r="D67" s="606"/>
      <c r="E67" s="606"/>
      <c r="F67" s="331">
        <v>0</v>
      </c>
    </row>
    <row r="68" spans="2:6">
      <c r="B68" s="307" t="s">
        <v>7</v>
      </c>
      <c r="C68" s="636" t="s">
        <v>70</v>
      </c>
      <c r="D68" s="637"/>
      <c r="E68" s="638"/>
      <c r="F68" s="331">
        <v>0</v>
      </c>
    </row>
    <row r="69" spans="2:6">
      <c r="B69" s="307" t="s">
        <v>61</v>
      </c>
      <c r="C69" s="636" t="s">
        <v>71</v>
      </c>
      <c r="D69" s="637"/>
      <c r="E69" s="638"/>
      <c r="F69" s="331">
        <v>0</v>
      </c>
    </row>
    <row r="70" spans="2:6" ht="13.5" thickBot="1">
      <c r="B70" s="626" t="s">
        <v>236</v>
      </c>
      <c r="C70" s="627" t="s">
        <v>72</v>
      </c>
      <c r="D70" s="627"/>
      <c r="E70" s="627"/>
      <c r="F70" s="337">
        <f>SUM(F62:F69)</f>
        <v>933.91</v>
      </c>
    </row>
    <row r="71" spans="2:6" ht="18.75" customHeight="1" thickBot="1">
      <c r="B71" s="357"/>
      <c r="C71" s="363"/>
      <c r="D71" s="363"/>
      <c r="E71" s="363"/>
      <c r="F71" s="364"/>
    </row>
    <row r="72" spans="2:6">
      <c r="B72" s="570" t="s">
        <v>73</v>
      </c>
      <c r="C72" s="571"/>
      <c r="D72" s="571"/>
      <c r="E72" s="571"/>
      <c r="F72" s="572"/>
    </row>
    <row r="73" spans="2:6">
      <c r="B73" s="278">
        <v>2</v>
      </c>
      <c r="C73" s="584" t="s">
        <v>74</v>
      </c>
      <c r="D73" s="584"/>
      <c r="E73" s="584"/>
      <c r="F73" s="280" t="s">
        <v>75</v>
      </c>
    </row>
    <row r="74" spans="2:6">
      <c r="B74" s="281" t="s">
        <v>49</v>
      </c>
      <c r="C74" s="639" t="s">
        <v>50</v>
      </c>
      <c r="D74" s="639"/>
      <c r="E74" s="639"/>
      <c r="F74" s="282">
        <f>F46</f>
        <v>662.74</v>
      </c>
    </row>
    <row r="75" spans="2:6">
      <c r="B75" s="281" t="s">
        <v>54</v>
      </c>
      <c r="C75" s="639" t="s">
        <v>55</v>
      </c>
      <c r="D75" s="639"/>
      <c r="E75" s="639"/>
      <c r="F75" s="282">
        <f>F58</f>
        <v>1544.74</v>
      </c>
    </row>
    <row r="76" spans="2:6">
      <c r="B76" s="281" t="s">
        <v>64</v>
      </c>
      <c r="C76" s="639" t="s">
        <v>14</v>
      </c>
      <c r="D76" s="639"/>
      <c r="E76" s="639"/>
      <c r="F76" s="282">
        <f>F70</f>
        <v>933.91</v>
      </c>
    </row>
    <row r="77" spans="2:6" ht="13.5" thickBot="1">
      <c r="B77" s="646" t="s">
        <v>237</v>
      </c>
      <c r="C77" s="647"/>
      <c r="D77" s="647"/>
      <c r="E77" s="647"/>
      <c r="F77" s="365">
        <f>SUM(F74:F76)</f>
        <v>3141.39</v>
      </c>
    </row>
    <row r="78" spans="2:6" ht="13.5" thickBot="1">
      <c r="B78" s="366"/>
      <c r="C78" s="366"/>
      <c r="D78" s="366"/>
      <c r="E78" s="366"/>
      <c r="F78" s="367"/>
    </row>
    <row r="79" spans="2:6">
      <c r="B79" s="570" t="s">
        <v>76</v>
      </c>
      <c r="C79" s="571"/>
      <c r="D79" s="571"/>
      <c r="E79" s="571"/>
      <c r="F79" s="572"/>
    </row>
    <row r="80" spans="2:6">
      <c r="B80" s="278">
        <v>3</v>
      </c>
      <c r="C80" s="648" t="s">
        <v>19</v>
      </c>
      <c r="D80" s="649"/>
      <c r="E80" s="342" t="s">
        <v>0</v>
      </c>
      <c r="F80" s="280" t="s">
        <v>75</v>
      </c>
    </row>
    <row r="81" spans="2:8">
      <c r="B81" s="281" t="s">
        <v>1</v>
      </c>
      <c r="C81" s="547" t="s">
        <v>10</v>
      </c>
      <c r="D81" s="548"/>
      <c r="E81" s="286">
        <f>'1-Assistente Administrativo'!E81</f>
        <v>8.0000000000000004E-4</v>
      </c>
      <c r="F81" s="282">
        <f>E81*$F$34</f>
        <v>3.43</v>
      </c>
    </row>
    <row r="82" spans="2:8">
      <c r="B82" s="281" t="s">
        <v>2</v>
      </c>
      <c r="C82" s="547" t="s">
        <v>77</v>
      </c>
      <c r="D82" s="548"/>
      <c r="E82" s="286">
        <f>'1-Assistente Administrativo'!E82</f>
        <v>1E-4</v>
      </c>
      <c r="F82" s="282">
        <f>E82*$F$34</f>
        <v>0.43</v>
      </c>
      <c r="H82" s="346">
        <f>E82*F34</f>
        <v>0.43</v>
      </c>
    </row>
    <row r="83" spans="2:8">
      <c r="B83" s="281" t="s">
        <v>4</v>
      </c>
      <c r="C83" s="547" t="s">
        <v>20</v>
      </c>
      <c r="D83" s="548"/>
      <c r="E83" s="286">
        <f>'1-Assistente Administrativo'!E83</f>
        <v>4.0000000000000002E-4</v>
      </c>
      <c r="F83" s="282">
        <f t="shared" ref="F83:F85" si="3">E83*$F$34</f>
        <v>1.72</v>
      </c>
    </row>
    <row r="84" spans="2:8">
      <c r="B84" s="281" t="s">
        <v>5</v>
      </c>
      <c r="C84" s="547" t="s">
        <v>106</v>
      </c>
      <c r="D84" s="548"/>
      <c r="E84" s="286">
        <f>'1-Assistente Administrativo'!E84</f>
        <v>1E-4</v>
      </c>
      <c r="F84" s="282">
        <f t="shared" si="3"/>
        <v>0.43</v>
      </c>
    </row>
    <row r="85" spans="2:8" ht="30.75" customHeight="1">
      <c r="B85" s="368" t="s">
        <v>6</v>
      </c>
      <c r="C85" s="640" t="s">
        <v>78</v>
      </c>
      <c r="D85" s="641"/>
      <c r="E85" s="369">
        <v>0.04</v>
      </c>
      <c r="F85" s="370">
        <f t="shared" si="3"/>
        <v>171.64</v>
      </c>
      <c r="G85" s="371"/>
    </row>
    <row r="86" spans="2:8" ht="13.5" thickBot="1">
      <c r="B86" s="642" t="s">
        <v>238</v>
      </c>
      <c r="C86" s="643"/>
      <c r="D86" s="644"/>
      <c r="E86" s="372">
        <f>SUM(E81:E85)</f>
        <v>4.1399999999999999E-2</v>
      </c>
      <c r="F86" s="365">
        <f>SUM(F81:F85)</f>
        <v>177.65</v>
      </c>
    </row>
    <row r="87" spans="2:8" ht="14.25" customHeight="1">
      <c r="B87" s="645"/>
      <c r="C87" s="645"/>
      <c r="D87" s="645"/>
      <c r="E87" s="645"/>
      <c r="F87" s="645"/>
    </row>
    <row r="88" spans="2:8" ht="13.5" thickBot="1">
      <c r="B88" s="373"/>
      <c r="C88" s="373"/>
      <c r="D88" s="373"/>
      <c r="E88" s="373"/>
      <c r="F88" s="373"/>
    </row>
    <row r="89" spans="2:8">
      <c r="B89" s="570" t="s">
        <v>79</v>
      </c>
      <c r="C89" s="571"/>
      <c r="D89" s="571"/>
      <c r="E89" s="571"/>
      <c r="F89" s="572"/>
    </row>
    <row r="90" spans="2:8">
      <c r="B90" s="651" t="s">
        <v>80</v>
      </c>
      <c r="C90" s="584"/>
      <c r="D90" s="584"/>
      <c r="E90" s="584"/>
      <c r="F90" s="652"/>
    </row>
    <row r="91" spans="2:8">
      <c r="B91" s="278" t="s">
        <v>17</v>
      </c>
      <c r="C91" s="648" t="s">
        <v>81</v>
      </c>
      <c r="D91" s="649"/>
      <c r="E91" s="279" t="s">
        <v>0</v>
      </c>
      <c r="F91" s="280" t="s">
        <v>75</v>
      </c>
    </row>
    <row r="92" spans="2:8" ht="15">
      <c r="B92" s="281" t="s">
        <v>1</v>
      </c>
      <c r="C92" s="547" t="s">
        <v>107</v>
      </c>
      <c r="D92" s="548"/>
      <c r="E92" s="374">
        <f>'1-Assistente Administrativo'!E92</f>
        <v>0</v>
      </c>
      <c r="F92" s="375">
        <f>E92*$F$34</f>
        <v>0</v>
      </c>
    </row>
    <row r="93" spans="2:8" ht="15">
      <c r="B93" s="281" t="s">
        <v>2</v>
      </c>
      <c r="C93" s="547" t="s">
        <v>82</v>
      </c>
      <c r="D93" s="548"/>
      <c r="E93" s="374">
        <f>'1-Assistente Administrativo'!E93</f>
        <v>0</v>
      </c>
      <c r="F93" s="375">
        <f t="shared" ref="F93:F96" si="4">E93*$F$34</f>
        <v>0</v>
      </c>
    </row>
    <row r="94" spans="2:8" ht="15">
      <c r="B94" s="281" t="s">
        <v>3</v>
      </c>
      <c r="C94" s="547" t="s">
        <v>83</v>
      </c>
      <c r="D94" s="548"/>
      <c r="E94" s="374">
        <f>'1-Assistente Administrativo'!E94</f>
        <v>0</v>
      </c>
      <c r="F94" s="375">
        <f t="shared" si="4"/>
        <v>0</v>
      </c>
    </row>
    <row r="95" spans="2:8" ht="15">
      <c r="B95" s="281" t="s">
        <v>4</v>
      </c>
      <c r="C95" s="547" t="s">
        <v>84</v>
      </c>
      <c r="D95" s="548"/>
      <c r="E95" s="374">
        <f>'1-Assistente Administrativo'!E95</f>
        <v>0</v>
      </c>
      <c r="F95" s="375">
        <f t="shared" si="4"/>
        <v>0</v>
      </c>
    </row>
    <row r="96" spans="2:8" ht="15">
      <c r="B96" s="281" t="s">
        <v>5</v>
      </c>
      <c r="C96" s="547" t="s">
        <v>108</v>
      </c>
      <c r="D96" s="548"/>
      <c r="E96" s="374">
        <f>'1-Assistente Administrativo'!E96</f>
        <v>0</v>
      </c>
      <c r="F96" s="375">
        <f t="shared" si="4"/>
        <v>0</v>
      </c>
    </row>
    <row r="97" spans="2:6" ht="15">
      <c r="B97" s="281" t="s">
        <v>6</v>
      </c>
      <c r="C97" s="547" t="s">
        <v>100</v>
      </c>
      <c r="D97" s="548"/>
      <c r="E97" s="374">
        <f>'1-Assistente Administrativo'!E97</f>
        <v>0</v>
      </c>
      <c r="F97" s="375">
        <f>E97*$F$34</f>
        <v>0</v>
      </c>
    </row>
    <row r="98" spans="2:6" ht="13.5" thickBot="1">
      <c r="B98" s="642" t="s">
        <v>239</v>
      </c>
      <c r="C98" s="643"/>
      <c r="D98" s="644"/>
      <c r="E98" s="376">
        <f t="shared" ref="E98:F98" si="5">SUM(E92:E97)</f>
        <v>0</v>
      </c>
      <c r="F98" s="365">
        <f t="shared" si="5"/>
        <v>0</v>
      </c>
    </row>
    <row r="99" spans="2:6" ht="19.5" customHeight="1" thickBot="1">
      <c r="B99" s="650"/>
      <c r="C99" s="650"/>
      <c r="D99" s="650"/>
      <c r="E99" s="650"/>
      <c r="F99" s="650"/>
    </row>
    <row r="100" spans="2:6">
      <c r="B100" s="570" t="s">
        <v>85</v>
      </c>
      <c r="C100" s="571"/>
      <c r="D100" s="571"/>
      <c r="E100" s="571"/>
      <c r="F100" s="572"/>
    </row>
    <row r="101" spans="2:6">
      <c r="B101" s="278" t="s">
        <v>18</v>
      </c>
      <c r="C101" s="584" t="s">
        <v>86</v>
      </c>
      <c r="D101" s="584"/>
      <c r="E101" s="584"/>
      <c r="F101" s="280" t="s">
        <v>75</v>
      </c>
    </row>
    <row r="102" spans="2:6">
      <c r="B102" s="281" t="s">
        <v>1</v>
      </c>
      <c r="C102" s="639" t="s">
        <v>109</v>
      </c>
      <c r="D102" s="639"/>
      <c r="E102" s="639"/>
      <c r="F102" s="282">
        <v>0</v>
      </c>
    </row>
    <row r="103" spans="2:6" ht="13.5" thickBot="1">
      <c r="B103" s="653" t="s">
        <v>240</v>
      </c>
      <c r="C103" s="654"/>
      <c r="D103" s="654"/>
      <c r="E103" s="654"/>
      <c r="F103" s="377">
        <f>SUM(F102)</f>
        <v>0</v>
      </c>
    </row>
    <row r="104" spans="2:6">
      <c r="B104" s="570" t="s">
        <v>87</v>
      </c>
      <c r="C104" s="571"/>
      <c r="D104" s="571"/>
      <c r="E104" s="571"/>
      <c r="F104" s="572"/>
    </row>
    <row r="105" spans="2:6">
      <c r="B105" s="278">
        <v>4</v>
      </c>
      <c r="C105" s="584" t="s">
        <v>88</v>
      </c>
      <c r="D105" s="584"/>
      <c r="E105" s="584"/>
      <c r="F105" s="280" t="s">
        <v>75</v>
      </c>
    </row>
    <row r="106" spans="2:6">
      <c r="B106" s="281" t="s">
        <v>17</v>
      </c>
      <c r="C106" s="639" t="s">
        <v>81</v>
      </c>
      <c r="D106" s="639"/>
      <c r="E106" s="639"/>
      <c r="F106" s="282">
        <f>F98</f>
        <v>0</v>
      </c>
    </row>
    <row r="107" spans="2:6">
      <c r="B107" s="281" t="s">
        <v>18</v>
      </c>
      <c r="C107" s="639" t="s">
        <v>86</v>
      </c>
      <c r="D107" s="639"/>
      <c r="E107" s="639"/>
      <c r="F107" s="282">
        <f>F103</f>
        <v>0</v>
      </c>
    </row>
    <row r="108" spans="2:6" ht="13.5" thickBot="1">
      <c r="B108" s="646" t="s">
        <v>241</v>
      </c>
      <c r="C108" s="647"/>
      <c r="D108" s="647"/>
      <c r="E108" s="647"/>
      <c r="F108" s="365">
        <f>SUM(F106:F107)</f>
        <v>0</v>
      </c>
    </row>
    <row r="109" spans="2:6" ht="13.5" thickBot="1">
      <c r="B109" s="378"/>
      <c r="E109" s="379"/>
      <c r="F109" s="380"/>
    </row>
    <row r="110" spans="2:6">
      <c r="B110" s="570" t="s">
        <v>89</v>
      </c>
      <c r="C110" s="571"/>
      <c r="D110" s="571"/>
      <c r="E110" s="571"/>
      <c r="F110" s="572"/>
    </row>
    <row r="111" spans="2:6">
      <c r="B111" s="278">
        <v>5</v>
      </c>
      <c r="C111" s="584" t="s">
        <v>15</v>
      </c>
      <c r="D111" s="584"/>
      <c r="E111" s="584"/>
      <c r="F111" s="280" t="s">
        <v>75</v>
      </c>
    </row>
    <row r="112" spans="2:6">
      <c r="B112" s="281" t="s">
        <v>1</v>
      </c>
      <c r="C112" s="639" t="s">
        <v>16</v>
      </c>
      <c r="D112" s="639"/>
      <c r="E112" s="639"/>
      <c r="F112" s="381">
        <f>'1-Assistente Administrativo'!F112</f>
        <v>0</v>
      </c>
    </row>
    <row r="113" spans="2:11">
      <c r="B113" s="281" t="s">
        <v>2</v>
      </c>
      <c r="C113" s="639" t="s">
        <v>24</v>
      </c>
      <c r="D113" s="639"/>
      <c r="E113" s="639"/>
      <c r="F113" s="381">
        <f>'1-Assistente Administrativo'!F113</f>
        <v>0</v>
      </c>
    </row>
    <row r="114" spans="2:11">
      <c r="B114" s="281" t="s">
        <v>3</v>
      </c>
      <c r="C114" s="639" t="s">
        <v>105</v>
      </c>
      <c r="D114" s="639"/>
      <c r="E114" s="639"/>
      <c r="F114" s="381">
        <f>'1-Assistente Administrativo'!F114</f>
        <v>2.6</v>
      </c>
    </row>
    <row r="115" spans="2:11">
      <c r="B115" s="281" t="s">
        <v>4</v>
      </c>
      <c r="C115" s="639" t="s">
        <v>222</v>
      </c>
      <c r="D115" s="639"/>
      <c r="E115" s="639"/>
      <c r="F115" s="381">
        <f>'1-Assistente Administrativo'!F115</f>
        <v>2.74</v>
      </c>
      <c r="H115" s="382" t="e">
        <f>#REF!</f>
        <v>#REF!</v>
      </c>
    </row>
    <row r="116" spans="2:11" ht="13.5" thickBot="1">
      <c r="B116" s="646" t="s">
        <v>242</v>
      </c>
      <c r="C116" s="647"/>
      <c r="D116" s="647"/>
      <c r="E116" s="647"/>
      <c r="F116" s="383">
        <f>SUM(F112:F115)</f>
        <v>5.34</v>
      </c>
    </row>
    <row r="117" spans="2:11" ht="13.5" thickBot="1">
      <c r="B117" s="378"/>
      <c r="E117" s="379"/>
      <c r="F117" s="380"/>
    </row>
    <row r="118" spans="2:11">
      <c r="B118" s="570" t="s">
        <v>90</v>
      </c>
      <c r="C118" s="571"/>
      <c r="D118" s="571"/>
      <c r="E118" s="571"/>
      <c r="F118" s="572"/>
    </row>
    <row r="119" spans="2:11">
      <c r="B119" s="278">
        <v>6</v>
      </c>
      <c r="C119" s="584" t="s">
        <v>21</v>
      </c>
      <c r="D119" s="584"/>
      <c r="E119" s="279" t="s">
        <v>0</v>
      </c>
      <c r="F119" s="280" t="s">
        <v>75</v>
      </c>
      <c r="G119" s="384"/>
      <c r="H119" s="384"/>
    </row>
    <row r="120" spans="2:11">
      <c r="B120" s="281" t="s">
        <v>1</v>
      </c>
      <c r="C120" s="547" t="s">
        <v>22</v>
      </c>
      <c r="D120" s="548"/>
      <c r="E120" s="276">
        <v>0.01</v>
      </c>
      <c r="F120" s="282">
        <f>E120*F136</f>
        <v>76.150000000000006</v>
      </c>
      <c r="G120" s="384"/>
      <c r="H120" s="384"/>
    </row>
    <row r="121" spans="2:11">
      <c r="B121" s="281" t="s">
        <v>2</v>
      </c>
      <c r="C121" s="547" t="s">
        <v>91</v>
      </c>
      <c r="D121" s="548"/>
      <c r="E121" s="276">
        <v>8.9999999999999993E-3</v>
      </c>
      <c r="F121" s="282">
        <f>(F120+F136)*E121</f>
        <v>69.22</v>
      </c>
      <c r="G121" s="384"/>
      <c r="H121" s="384"/>
      <c r="K121" s="385"/>
    </row>
    <row r="122" spans="2:11">
      <c r="B122" s="283" t="s">
        <v>3</v>
      </c>
      <c r="C122" s="582" t="s">
        <v>92</v>
      </c>
      <c r="D122" s="583"/>
      <c r="E122" s="277">
        <f>E123+E124</f>
        <v>7.9000000000000001E-2</v>
      </c>
      <c r="F122" s="284">
        <f>((F120+F121+F136)/(1-E122))*E122</f>
        <v>665.68</v>
      </c>
      <c r="G122" s="384"/>
      <c r="H122" s="384"/>
      <c r="K122" s="386"/>
    </row>
    <row r="123" spans="2:11">
      <c r="B123" s="281"/>
      <c r="C123" s="547" t="s">
        <v>93</v>
      </c>
      <c r="D123" s="548"/>
      <c r="E123" s="276">
        <f>'1-Assistente Administrativo'!E123</f>
        <v>2.9000000000000001E-2</v>
      </c>
      <c r="F123" s="282">
        <f>F138*E123</f>
        <v>244.36</v>
      </c>
      <c r="G123" s="384"/>
      <c r="H123" s="387"/>
      <c r="I123" s="387"/>
      <c r="K123" s="388"/>
    </row>
    <row r="124" spans="2:11">
      <c r="B124" s="281"/>
      <c r="C124" s="547" t="s">
        <v>94</v>
      </c>
      <c r="D124" s="548"/>
      <c r="E124" s="285">
        <v>0.05</v>
      </c>
      <c r="F124" s="282">
        <f>E124*F138</f>
        <v>421.32</v>
      </c>
      <c r="G124" s="384"/>
      <c r="H124" s="384"/>
      <c r="K124" s="388"/>
    </row>
    <row r="125" spans="2:11">
      <c r="B125" s="281"/>
      <c r="C125" s="547" t="s">
        <v>95</v>
      </c>
      <c r="D125" s="548"/>
      <c r="E125" s="285">
        <v>0</v>
      </c>
      <c r="F125" s="282">
        <f>E125*F138</f>
        <v>0</v>
      </c>
      <c r="K125" s="386"/>
    </row>
    <row r="126" spans="2:11" ht="13.5" thickBot="1">
      <c r="B126" s="642" t="s">
        <v>243</v>
      </c>
      <c r="C126" s="643"/>
      <c r="D126" s="644"/>
      <c r="E126" s="376">
        <f>E122+E120+E121</f>
        <v>9.8000000000000004E-2</v>
      </c>
      <c r="F126" s="365">
        <f>SUM(F120,F121,F122)</f>
        <v>811.05</v>
      </c>
      <c r="G126" s="346"/>
    </row>
    <row r="127" spans="2:11">
      <c r="B127" s="357"/>
      <c r="E127" s="379"/>
      <c r="F127" s="380"/>
    </row>
    <row r="128" spans="2:11" ht="14.25" customHeight="1" thickBot="1">
      <c r="B128" s="357"/>
      <c r="E128" s="379"/>
      <c r="F128" s="380"/>
    </row>
    <row r="129" spans="2:9" ht="13.5" thickBot="1">
      <c r="B129" s="655" t="s">
        <v>96</v>
      </c>
      <c r="C129" s="656"/>
      <c r="D129" s="656"/>
      <c r="E129" s="656"/>
      <c r="F129" s="657"/>
    </row>
    <row r="130" spans="2:9" ht="13.5" thickBot="1">
      <c r="B130" s="389"/>
      <c r="C130" s="668" t="s">
        <v>97</v>
      </c>
      <c r="D130" s="669"/>
      <c r="E130" s="670"/>
      <c r="F130" s="390" t="s">
        <v>75</v>
      </c>
    </row>
    <row r="131" spans="2:9" ht="13.5" thickBot="1">
      <c r="B131" s="391" t="s">
        <v>1</v>
      </c>
      <c r="C131" s="661" t="s">
        <v>23</v>
      </c>
      <c r="D131" s="662"/>
      <c r="E131" s="663"/>
      <c r="F131" s="392">
        <f>F34</f>
        <v>4290.9399999999996</v>
      </c>
    </row>
    <row r="132" spans="2:9" ht="13.5" thickBot="1">
      <c r="B132" s="391" t="s">
        <v>2</v>
      </c>
      <c r="C132" s="671" t="s">
        <v>47</v>
      </c>
      <c r="D132" s="672"/>
      <c r="E132" s="673"/>
      <c r="F132" s="392">
        <f>F77</f>
        <v>3141.39</v>
      </c>
    </row>
    <row r="133" spans="2:9" ht="13.5" thickBot="1">
      <c r="B133" s="391" t="s">
        <v>3</v>
      </c>
      <c r="C133" s="671" t="s">
        <v>76</v>
      </c>
      <c r="D133" s="672"/>
      <c r="E133" s="673"/>
      <c r="F133" s="392">
        <f>F86</f>
        <v>177.65</v>
      </c>
    </row>
    <row r="134" spans="2:9" ht="13.5" thickBot="1">
      <c r="B134" s="391" t="s">
        <v>4</v>
      </c>
      <c r="C134" s="671" t="s">
        <v>79</v>
      </c>
      <c r="D134" s="672"/>
      <c r="E134" s="673"/>
      <c r="F134" s="392">
        <f>F108</f>
        <v>0</v>
      </c>
    </row>
    <row r="135" spans="2:9" ht="13.5" thickBot="1">
      <c r="B135" s="391" t="s">
        <v>5</v>
      </c>
      <c r="C135" s="671" t="s">
        <v>89</v>
      </c>
      <c r="D135" s="672"/>
      <c r="E135" s="673"/>
      <c r="F135" s="392">
        <f>F116</f>
        <v>5.34</v>
      </c>
    </row>
    <row r="136" spans="2:9" ht="13.5" thickBot="1">
      <c r="B136" s="658" t="s">
        <v>98</v>
      </c>
      <c r="C136" s="659"/>
      <c r="D136" s="659"/>
      <c r="E136" s="660"/>
      <c r="F136" s="393">
        <f>SUM(F131:F135)</f>
        <v>7615.32</v>
      </c>
      <c r="G136" s="394"/>
      <c r="H136" s="346"/>
    </row>
    <row r="137" spans="2:9" ht="13.5" thickBot="1">
      <c r="B137" s="391" t="s">
        <v>6</v>
      </c>
      <c r="C137" s="661" t="s">
        <v>99</v>
      </c>
      <c r="D137" s="662"/>
      <c r="E137" s="663"/>
      <c r="F137" s="395">
        <f>F126</f>
        <v>811.05</v>
      </c>
    </row>
    <row r="138" spans="2:9" ht="13.5" thickBot="1">
      <c r="B138" s="658" t="s">
        <v>244</v>
      </c>
      <c r="C138" s="659"/>
      <c r="D138" s="659"/>
      <c r="E138" s="660"/>
      <c r="F138" s="396">
        <f>ROUND((F136+F137),2)</f>
        <v>8426.3700000000008</v>
      </c>
      <c r="G138" s="408">
        <v>8427.0400000000009</v>
      </c>
      <c r="H138" s="346">
        <f>F138-G138</f>
        <v>-0.67</v>
      </c>
    </row>
    <row r="139" spans="2:9" ht="13.5" thickBot="1">
      <c r="B139" s="664"/>
      <c r="C139" s="664"/>
      <c r="D139" s="664"/>
      <c r="E139" s="664"/>
      <c r="F139" s="664"/>
      <c r="G139" s="409" t="s">
        <v>441</v>
      </c>
    </row>
    <row r="140" spans="2:9" ht="15.75" thickBot="1">
      <c r="B140" s="665" t="s">
        <v>220</v>
      </c>
      <c r="C140" s="666"/>
      <c r="D140" s="666"/>
      <c r="E140" s="667"/>
      <c r="F140" s="397">
        <f>'Quadro Resumido'!G8</f>
        <v>6</v>
      </c>
      <c r="G140" s="294"/>
      <c r="H140" s="294"/>
      <c r="I140" s="294"/>
    </row>
    <row r="141" spans="2:9" ht="15.75" thickBot="1">
      <c r="B141" s="289"/>
      <c r="C141" s="295"/>
      <c r="D141" s="295"/>
      <c r="E141" s="295"/>
      <c r="F141" s="290"/>
      <c r="G141" s="295"/>
      <c r="H141" s="295"/>
      <c r="I141" s="295"/>
    </row>
    <row r="142" spans="2:9" ht="15.75" thickBot="1">
      <c r="B142" s="665" t="s">
        <v>221</v>
      </c>
      <c r="C142" s="666"/>
      <c r="D142" s="666"/>
      <c r="E142" s="667"/>
      <c r="F142" s="398">
        <f>F140*F138</f>
        <v>50558.22</v>
      </c>
      <c r="G142" s="294"/>
      <c r="H142" s="294"/>
      <c r="I142" s="294"/>
    </row>
  </sheetData>
  <mergeCells count="119">
    <mergeCell ref="B136:E136"/>
    <mergeCell ref="C137:E137"/>
    <mergeCell ref="B138:E138"/>
    <mergeCell ref="B139:F139"/>
    <mergeCell ref="B140:E140"/>
    <mergeCell ref="B142:E142"/>
    <mergeCell ref="C130:E130"/>
    <mergeCell ref="C131:E131"/>
    <mergeCell ref="C132:E132"/>
    <mergeCell ref="C133:E133"/>
    <mergeCell ref="C134:E134"/>
    <mergeCell ref="C135:E135"/>
    <mergeCell ref="C122:D122"/>
    <mergeCell ref="C123:D123"/>
    <mergeCell ref="C124:D124"/>
    <mergeCell ref="C125:D125"/>
    <mergeCell ref="B126:D126"/>
    <mergeCell ref="B129:F129"/>
    <mergeCell ref="C115:E115"/>
    <mergeCell ref="B116:E116"/>
    <mergeCell ref="B118:F118"/>
    <mergeCell ref="C119:D119"/>
    <mergeCell ref="C120:D120"/>
    <mergeCell ref="C121:D121"/>
    <mergeCell ref="B108:E108"/>
    <mergeCell ref="B110:F110"/>
    <mergeCell ref="C111:E111"/>
    <mergeCell ref="C112:E112"/>
    <mergeCell ref="C113:E113"/>
    <mergeCell ref="C114:E114"/>
    <mergeCell ref="C102:E102"/>
    <mergeCell ref="B103:E103"/>
    <mergeCell ref="B104:F104"/>
    <mergeCell ref="C105:E105"/>
    <mergeCell ref="C106:E106"/>
    <mergeCell ref="C107:E107"/>
    <mergeCell ref="C96:D96"/>
    <mergeCell ref="C97:D97"/>
    <mergeCell ref="B98:D98"/>
    <mergeCell ref="B99:F99"/>
    <mergeCell ref="B100:F100"/>
    <mergeCell ref="C101:E101"/>
    <mergeCell ref="B90:F90"/>
    <mergeCell ref="C91:D91"/>
    <mergeCell ref="C92:D92"/>
    <mergeCell ref="C93:D93"/>
    <mergeCell ref="C94:D94"/>
    <mergeCell ref="C95:D95"/>
    <mergeCell ref="C83:D83"/>
    <mergeCell ref="C84:D84"/>
    <mergeCell ref="C85:D85"/>
    <mergeCell ref="B86:D86"/>
    <mergeCell ref="B87:F87"/>
    <mergeCell ref="B89:F89"/>
    <mergeCell ref="C76:E76"/>
    <mergeCell ref="B77:E77"/>
    <mergeCell ref="B79:F79"/>
    <mergeCell ref="C80:D80"/>
    <mergeCell ref="C81:D81"/>
    <mergeCell ref="C82:D82"/>
    <mergeCell ref="C69:E69"/>
    <mergeCell ref="B70:E70"/>
    <mergeCell ref="B72:F72"/>
    <mergeCell ref="C73:E73"/>
    <mergeCell ref="C74:E74"/>
    <mergeCell ref="C75:E75"/>
    <mergeCell ref="B60:F60"/>
    <mergeCell ref="C64:E64"/>
    <mergeCell ref="C65:E65"/>
    <mergeCell ref="C66:E66"/>
    <mergeCell ref="C67:E67"/>
    <mergeCell ref="C68:E68"/>
    <mergeCell ref="C53:D53"/>
    <mergeCell ref="C54:D54"/>
    <mergeCell ref="C55:D55"/>
    <mergeCell ref="C56:D56"/>
    <mergeCell ref="C57:D57"/>
    <mergeCell ref="B58:D58"/>
    <mergeCell ref="B47:F47"/>
    <mergeCell ref="B48:F48"/>
    <mergeCell ref="C49:D49"/>
    <mergeCell ref="C50:D50"/>
    <mergeCell ref="C51:D51"/>
    <mergeCell ref="C52:D52"/>
    <mergeCell ref="C40:D40"/>
    <mergeCell ref="C41:D41"/>
    <mergeCell ref="C42:D42"/>
    <mergeCell ref="B43:D43"/>
    <mergeCell ref="C44:D44"/>
    <mergeCell ref="B46:E46"/>
    <mergeCell ref="C32:E32"/>
    <mergeCell ref="C33:E33"/>
    <mergeCell ref="B34:E34"/>
    <mergeCell ref="B37:F37"/>
    <mergeCell ref="B38:F38"/>
    <mergeCell ref="C39:D39"/>
    <mergeCell ref="C23:E23"/>
    <mergeCell ref="B25:F25"/>
    <mergeCell ref="C26:E26"/>
    <mergeCell ref="C27:E27"/>
    <mergeCell ref="C28:D28"/>
    <mergeCell ref="C31:E31"/>
    <mergeCell ref="C16:E16"/>
    <mergeCell ref="C17:E17"/>
    <mergeCell ref="B18:F18"/>
    <mergeCell ref="C19:E19"/>
    <mergeCell ref="C21:E21"/>
    <mergeCell ref="C22:E22"/>
    <mergeCell ref="B8:D8"/>
    <mergeCell ref="B10:F10"/>
    <mergeCell ref="B12:F12"/>
    <mergeCell ref="C13:E13"/>
    <mergeCell ref="C14:E14"/>
    <mergeCell ref="C15:E15"/>
    <mergeCell ref="B5:F5"/>
    <mergeCell ref="B6:D6"/>
    <mergeCell ref="E6:F6"/>
    <mergeCell ref="B7:D7"/>
    <mergeCell ref="E7:F7"/>
  </mergeCells>
  <pageMargins left="0.51181102362204722" right="0.51181102362204722" top="0.78740157480314965" bottom="0.78740157480314965" header="0.31496062992125984" footer="0.31496062992125984"/>
  <pageSetup paperSize="9" scale="80" orientation="portrait" r:id="rId1"/>
  <headerFooter>
    <oddHeader>&amp;L&amp;G</oddHeader>
    <oddFooter>&amp;C&amp;G</oddFooter>
  </headerFooter>
  <rowBreaks count="1" manualBreakCount="1">
    <brk id="59" max="5" man="1"/>
  </rowBreaks>
  <colBreaks count="1" manualBreakCount="1">
    <brk id="6" max="1048575" man="1"/>
  </colBreaks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-0.249977111117893"/>
  </sheetPr>
  <dimension ref="B1:K142"/>
  <sheetViews>
    <sheetView view="pageBreakPreview" topLeftCell="A112" zoomScaleNormal="100" zoomScaleSheetLayoutView="100" workbookViewId="0">
      <selection activeCell="G138" sqref="G138"/>
    </sheetView>
  </sheetViews>
  <sheetFormatPr defaultColWidth="9.140625" defaultRowHeight="12.75"/>
  <cols>
    <col min="1" max="1" width="6" style="304" customWidth="1"/>
    <col min="2" max="2" width="9.5703125" style="304" customWidth="1"/>
    <col min="3" max="3" width="47.7109375" style="304" customWidth="1"/>
    <col min="4" max="4" width="8" style="304" customWidth="1"/>
    <col min="5" max="5" width="16.5703125" style="304" customWidth="1"/>
    <col min="6" max="6" width="29.42578125" style="304" customWidth="1"/>
    <col min="7" max="7" width="12" style="304" bestFit="1" customWidth="1"/>
    <col min="8" max="8" width="11.140625" style="304" customWidth="1"/>
    <col min="9" max="9" width="9.140625" style="304"/>
    <col min="10" max="10" width="6.5703125" style="304" customWidth="1"/>
    <col min="11" max="16384" width="9.140625" style="304"/>
  </cols>
  <sheetData>
    <row r="1" spans="2:10" s="291" customFormat="1" ht="16.5" customHeight="1" thickBot="1">
      <c r="B1" s="289"/>
      <c r="C1" s="289"/>
      <c r="D1" s="289"/>
      <c r="E1" s="289"/>
      <c r="F1" s="289"/>
      <c r="G1" s="289"/>
      <c r="H1" s="289"/>
      <c r="I1" s="289"/>
      <c r="J1" s="290"/>
    </row>
    <row r="2" spans="2:10" s="291" customFormat="1" ht="22.5" customHeight="1" thickBot="1">
      <c r="B2" s="292" t="s">
        <v>214</v>
      </c>
      <c r="C2" s="293"/>
      <c r="D2" s="293"/>
      <c r="E2" s="293"/>
      <c r="F2" s="293"/>
      <c r="G2" s="294"/>
      <c r="H2" s="294"/>
      <c r="I2" s="294"/>
      <c r="J2" s="294"/>
    </row>
    <row r="3" spans="2:10" s="291" customFormat="1" ht="15">
      <c r="B3" s="289"/>
      <c r="C3" s="289"/>
      <c r="D3" s="289"/>
      <c r="E3" s="289"/>
      <c r="F3" s="289"/>
      <c r="G3" s="289"/>
      <c r="H3" s="289"/>
      <c r="I3" s="289"/>
      <c r="J3" s="290"/>
    </row>
    <row r="4" spans="2:10" s="291" customFormat="1" ht="21.75" customHeight="1">
      <c r="B4" s="296"/>
      <c r="C4" s="297"/>
      <c r="D4" s="297"/>
      <c r="E4" s="297"/>
      <c r="F4" s="297"/>
      <c r="G4" s="297"/>
      <c r="H4" s="297"/>
      <c r="I4" s="297"/>
      <c r="J4" s="297"/>
    </row>
    <row r="5" spans="2:10" s="291" customFormat="1" ht="33.75" customHeight="1">
      <c r="B5" s="596" t="s">
        <v>215</v>
      </c>
      <c r="C5" s="596"/>
      <c r="D5" s="596"/>
      <c r="E5" s="596"/>
      <c r="F5" s="596"/>
      <c r="G5" s="295"/>
      <c r="H5" s="295"/>
      <c r="I5" s="295"/>
      <c r="J5" s="295"/>
    </row>
    <row r="6" spans="2:10" s="291" customFormat="1" ht="15" customHeight="1">
      <c r="B6" s="597" t="s">
        <v>216</v>
      </c>
      <c r="C6" s="597"/>
      <c r="D6" s="597"/>
      <c r="E6" s="598" t="s">
        <v>217</v>
      </c>
      <c r="F6" s="599"/>
      <c r="G6" s="298"/>
      <c r="H6" s="298"/>
      <c r="I6" s="298"/>
      <c r="J6" s="298"/>
    </row>
    <row r="7" spans="2:10" s="291" customFormat="1" ht="15" customHeight="1">
      <c r="B7" s="600" t="s">
        <v>218</v>
      </c>
      <c r="C7" s="600"/>
      <c r="D7" s="600"/>
      <c r="E7" s="598" t="s">
        <v>223</v>
      </c>
      <c r="F7" s="599"/>
      <c r="G7" s="298"/>
      <c r="H7" s="298"/>
      <c r="I7" s="298"/>
      <c r="J7" s="298"/>
    </row>
    <row r="8" spans="2:10" s="291" customFormat="1" ht="15" customHeight="1">
      <c r="B8" s="585" t="s">
        <v>224</v>
      </c>
      <c r="C8" s="586"/>
      <c r="D8" s="586"/>
      <c r="E8" s="299"/>
      <c r="F8" s="299"/>
      <c r="G8" s="300"/>
      <c r="H8" s="300"/>
      <c r="I8" s="300"/>
      <c r="J8" s="300"/>
    </row>
    <row r="9" spans="2:10" s="291" customFormat="1" ht="15.75" customHeight="1">
      <c r="B9" s="301"/>
      <c r="C9" s="301"/>
      <c r="D9" s="301"/>
      <c r="E9" s="300"/>
      <c r="F9" s="300"/>
      <c r="G9" s="300"/>
      <c r="H9" s="300"/>
      <c r="I9" s="300"/>
      <c r="J9" s="300"/>
    </row>
    <row r="10" spans="2:10" s="291" customFormat="1" ht="33.75" customHeight="1">
      <c r="B10" s="587" t="s">
        <v>219</v>
      </c>
      <c r="C10" s="588"/>
      <c r="D10" s="588"/>
      <c r="E10" s="588"/>
      <c r="F10" s="588"/>
      <c r="G10" s="294"/>
      <c r="H10" s="294"/>
      <c r="I10" s="294"/>
      <c r="J10" s="294"/>
    </row>
    <row r="11" spans="2:10" ht="12.75" customHeight="1" thickBot="1">
      <c r="B11" s="302"/>
      <c r="C11" s="303"/>
      <c r="D11" s="303"/>
      <c r="E11" s="303"/>
      <c r="F11" s="303"/>
      <c r="G11" s="294"/>
      <c r="H11" s="294"/>
      <c r="I11" s="294"/>
      <c r="J11" s="294"/>
    </row>
    <row r="12" spans="2:10" ht="13.5" thickBot="1">
      <c r="B12" s="589" t="s">
        <v>11</v>
      </c>
      <c r="C12" s="590"/>
      <c r="D12" s="590"/>
      <c r="E12" s="590"/>
      <c r="F12" s="590"/>
    </row>
    <row r="13" spans="2:10">
      <c r="B13" s="305" t="s">
        <v>25</v>
      </c>
      <c r="C13" s="591" t="s">
        <v>26</v>
      </c>
      <c r="D13" s="591"/>
      <c r="E13" s="591"/>
      <c r="F13" s="306">
        <f>'2-Assist. Adm.(Horário Noturno)'!F13</f>
        <v>45891</v>
      </c>
    </row>
    <row r="14" spans="2:10">
      <c r="B14" s="307" t="s">
        <v>27</v>
      </c>
      <c r="C14" s="592" t="s">
        <v>28</v>
      </c>
      <c r="D14" s="592"/>
      <c r="E14" s="592"/>
      <c r="F14" s="308" t="s">
        <v>29</v>
      </c>
    </row>
    <row r="15" spans="2:10" ht="24.75" customHeight="1">
      <c r="B15" s="307" t="s">
        <v>30</v>
      </c>
      <c r="C15" s="593" t="s">
        <v>31</v>
      </c>
      <c r="D15" s="594"/>
      <c r="E15" s="595"/>
      <c r="F15" s="309" t="s">
        <v>245</v>
      </c>
    </row>
    <row r="16" spans="2:10" ht="16.5" customHeight="1">
      <c r="B16" s="310" t="s">
        <v>4</v>
      </c>
      <c r="C16" s="607" t="s">
        <v>226</v>
      </c>
      <c r="D16" s="608"/>
      <c r="E16" s="609"/>
      <c r="F16" s="311" t="s">
        <v>246</v>
      </c>
      <c r="H16" s="312" t="s">
        <v>228</v>
      </c>
    </row>
    <row r="17" spans="2:6" ht="13.5" thickBot="1">
      <c r="B17" s="313" t="s">
        <v>5</v>
      </c>
      <c r="C17" s="610" t="s">
        <v>32</v>
      </c>
      <c r="D17" s="610"/>
      <c r="E17" s="610"/>
      <c r="F17" s="314">
        <v>24</v>
      </c>
    </row>
    <row r="18" spans="2:6" ht="13.5" thickBot="1">
      <c r="B18" s="611" t="s">
        <v>33</v>
      </c>
      <c r="C18" s="612"/>
      <c r="D18" s="612"/>
      <c r="E18" s="612"/>
      <c r="F18" s="613"/>
    </row>
    <row r="19" spans="2:6" ht="35.25" customHeight="1">
      <c r="B19" s="305" t="s">
        <v>25</v>
      </c>
      <c r="C19" s="614" t="s">
        <v>34</v>
      </c>
      <c r="D19" s="615"/>
      <c r="E19" s="616"/>
      <c r="F19" s="315" t="str">
        <f>'Quadro Resumido'!C9</f>
        <v>Técnico em Secretariado</v>
      </c>
    </row>
    <row r="20" spans="2:6">
      <c r="B20" s="305" t="s">
        <v>27</v>
      </c>
      <c r="C20" s="316" t="s">
        <v>103</v>
      </c>
      <c r="D20" s="317"/>
      <c r="E20" s="318"/>
      <c r="F20" s="319" t="s">
        <v>121</v>
      </c>
    </row>
    <row r="21" spans="2:6">
      <c r="B21" s="307" t="s">
        <v>30</v>
      </c>
      <c r="C21" s="617" t="s">
        <v>12</v>
      </c>
      <c r="D21" s="618"/>
      <c r="E21" s="618"/>
      <c r="F21" s="320">
        <v>3095</v>
      </c>
    </row>
    <row r="22" spans="2:6">
      <c r="B22" s="307" t="s">
        <v>4</v>
      </c>
      <c r="C22" s="619" t="s">
        <v>35</v>
      </c>
      <c r="D22" s="620"/>
      <c r="E22" s="621"/>
      <c r="F22" s="321" t="s">
        <v>229</v>
      </c>
    </row>
    <row r="23" spans="2:6" ht="13.5" thickBot="1">
      <c r="B23" s="313" t="s">
        <v>5</v>
      </c>
      <c r="C23" s="601" t="s">
        <v>36</v>
      </c>
      <c r="D23" s="602"/>
      <c r="E23" s="603"/>
      <c r="F23" s="322">
        <v>46023</v>
      </c>
    </row>
    <row r="24" spans="2:6" ht="13.5" thickBot="1">
      <c r="B24" s="323"/>
      <c r="C24" s="324"/>
      <c r="D24" s="324"/>
      <c r="E24" s="324"/>
      <c r="F24" s="325"/>
    </row>
    <row r="25" spans="2:6">
      <c r="B25" s="570" t="s">
        <v>23</v>
      </c>
      <c r="C25" s="571"/>
      <c r="D25" s="571"/>
      <c r="E25" s="571"/>
      <c r="F25" s="572"/>
    </row>
    <row r="26" spans="2:6">
      <c r="B26" s="326">
        <v>1</v>
      </c>
      <c r="C26" s="604" t="s">
        <v>37</v>
      </c>
      <c r="D26" s="604"/>
      <c r="E26" s="604"/>
      <c r="F26" s="327" t="s">
        <v>38</v>
      </c>
    </row>
    <row r="27" spans="2:6" ht="15">
      <c r="B27" s="328" t="s">
        <v>25</v>
      </c>
      <c r="C27" s="605" t="s">
        <v>39</v>
      </c>
      <c r="D27" s="605"/>
      <c r="E27" s="605"/>
      <c r="F27" s="329">
        <f>F21</f>
        <v>3095</v>
      </c>
    </row>
    <row r="28" spans="2:6">
      <c r="B28" s="307" t="s">
        <v>27</v>
      </c>
      <c r="C28" s="592" t="s">
        <v>13</v>
      </c>
      <c r="D28" s="592"/>
      <c r="E28" s="330">
        <v>0.3</v>
      </c>
      <c r="F28" s="331">
        <v>0</v>
      </c>
    </row>
    <row r="29" spans="2:6">
      <c r="B29" s="307" t="s">
        <v>30</v>
      </c>
      <c r="C29" s="332" t="s">
        <v>230</v>
      </c>
      <c r="D29" s="332"/>
      <c r="E29" s="332" t="s">
        <v>232</v>
      </c>
      <c r="F29" s="331">
        <v>0</v>
      </c>
    </row>
    <row r="30" spans="2:6" ht="15">
      <c r="B30" s="307" t="s">
        <v>40</v>
      </c>
      <c r="C30" s="333" t="s">
        <v>231</v>
      </c>
      <c r="D30" s="334"/>
      <c r="E30" s="335">
        <v>0</v>
      </c>
      <c r="F30" s="336">
        <f>(F27/220)*2*22*E30</f>
        <v>0</v>
      </c>
    </row>
    <row r="31" spans="2:6">
      <c r="B31" s="307" t="s">
        <v>41</v>
      </c>
      <c r="C31" s="606" t="s">
        <v>42</v>
      </c>
      <c r="D31" s="606"/>
      <c r="E31" s="606"/>
      <c r="F31" s="331">
        <f t="shared" ref="F31" si="0">F27/220*0.2*0*15</f>
        <v>0</v>
      </c>
    </row>
    <row r="32" spans="2:6">
      <c r="B32" s="307" t="s">
        <v>43</v>
      </c>
      <c r="C32" s="606" t="s">
        <v>44</v>
      </c>
      <c r="D32" s="606"/>
      <c r="E32" s="606"/>
      <c r="F32" s="331">
        <v>0</v>
      </c>
    </row>
    <row r="33" spans="2:8">
      <c r="B33" s="307" t="s">
        <v>45</v>
      </c>
      <c r="C33" s="606" t="s">
        <v>46</v>
      </c>
      <c r="D33" s="606"/>
      <c r="E33" s="606"/>
      <c r="F33" s="331">
        <v>0</v>
      </c>
    </row>
    <row r="34" spans="2:8" ht="13.5" thickBot="1">
      <c r="B34" s="626" t="s">
        <v>233</v>
      </c>
      <c r="C34" s="627"/>
      <c r="D34" s="627"/>
      <c r="E34" s="627"/>
      <c r="F34" s="337">
        <f>ROUND(SUM(F27:F33),2)</f>
        <v>3095</v>
      </c>
    </row>
    <row r="35" spans="2:8">
      <c r="B35" s="338"/>
      <c r="C35" s="339"/>
      <c r="D35" s="339"/>
      <c r="E35" s="340"/>
      <c r="F35" s="341"/>
    </row>
    <row r="36" spans="2:8" ht="13.5" thickBot="1">
      <c r="B36" s="338"/>
      <c r="C36" s="339"/>
      <c r="D36" s="339"/>
      <c r="E36" s="340"/>
      <c r="F36" s="341"/>
    </row>
    <row r="37" spans="2:8">
      <c r="B37" s="570" t="s">
        <v>47</v>
      </c>
      <c r="C37" s="571"/>
      <c r="D37" s="571"/>
      <c r="E37" s="571"/>
      <c r="F37" s="572"/>
    </row>
    <row r="38" spans="2:8">
      <c r="B38" s="628" t="s">
        <v>48</v>
      </c>
      <c r="C38" s="629"/>
      <c r="D38" s="629"/>
      <c r="E38" s="629"/>
      <c r="F38" s="630"/>
    </row>
    <row r="39" spans="2:8">
      <c r="B39" s="326" t="s">
        <v>49</v>
      </c>
      <c r="C39" s="631" t="s">
        <v>50</v>
      </c>
      <c r="D39" s="631"/>
      <c r="E39" s="342" t="s">
        <v>51</v>
      </c>
      <c r="F39" s="343" t="s">
        <v>38</v>
      </c>
    </row>
    <row r="40" spans="2:8">
      <c r="B40" s="328" t="s">
        <v>25</v>
      </c>
      <c r="C40" s="622" t="s">
        <v>52</v>
      </c>
      <c r="D40" s="622"/>
      <c r="E40" s="344">
        <v>8.3299999999999999E-2</v>
      </c>
      <c r="F40" s="345">
        <f>ROUND(F$34*E40,2)</f>
        <v>257.81</v>
      </c>
      <c r="H40" s="346">
        <f>F34*E40</f>
        <v>257.81</v>
      </c>
    </row>
    <row r="41" spans="2:8">
      <c r="B41" s="328" t="s">
        <v>27</v>
      </c>
      <c r="C41" s="622" t="s">
        <v>177</v>
      </c>
      <c r="D41" s="622"/>
      <c r="E41" s="347">
        <f>'1-Assistente Administrativo'!E41</f>
        <v>0</v>
      </c>
      <c r="F41" s="345">
        <f>ROUND(F$34*E41,2)</f>
        <v>0</v>
      </c>
    </row>
    <row r="42" spans="2:8">
      <c r="B42" s="328" t="s">
        <v>3</v>
      </c>
      <c r="C42" s="623" t="s">
        <v>178</v>
      </c>
      <c r="D42" s="624"/>
      <c r="E42" s="347">
        <f>'1-Assistente Administrativo'!E42</f>
        <v>3.0249999999999999E-2</v>
      </c>
      <c r="F42" s="345">
        <f>ROUND(F$34*E42,2)</f>
        <v>93.62</v>
      </c>
      <c r="G42" s="348">
        <f>E42+E41</f>
        <v>3.0249999999999999E-2</v>
      </c>
    </row>
    <row r="43" spans="2:8">
      <c r="B43" s="625" t="s">
        <v>114</v>
      </c>
      <c r="C43" s="604"/>
      <c r="D43" s="604"/>
      <c r="E43" s="349">
        <f>E40+E41+E42</f>
        <v>0.11360000000000001</v>
      </c>
      <c r="F43" s="343">
        <f>SUM(F40:F42)</f>
        <v>351.43</v>
      </c>
    </row>
    <row r="44" spans="2:8">
      <c r="B44" s="307" t="s">
        <v>40</v>
      </c>
      <c r="C44" s="547" t="s">
        <v>115</v>
      </c>
      <c r="D44" s="548"/>
      <c r="E44" s="287">
        <f>E43*E58</f>
        <v>4.0899999999999999E-2</v>
      </c>
      <c r="F44" s="331">
        <f>ROUND(F$34*E44,2)</f>
        <v>126.59</v>
      </c>
      <c r="G44" s="350"/>
    </row>
    <row r="45" spans="2:8">
      <c r="B45" s="351"/>
      <c r="C45" s="352"/>
      <c r="D45" s="353"/>
      <c r="E45" s="354">
        <f>E44+E43</f>
        <v>0.1545</v>
      </c>
      <c r="F45" s="355"/>
      <c r="G45" s="350"/>
    </row>
    <row r="46" spans="2:8" ht="13.5" thickBot="1">
      <c r="B46" s="626" t="s">
        <v>234</v>
      </c>
      <c r="C46" s="627"/>
      <c r="D46" s="627"/>
      <c r="E46" s="627"/>
      <c r="F46" s="337">
        <f>SUM(F43:F44)</f>
        <v>478.02</v>
      </c>
    </row>
    <row r="47" spans="2:8" ht="25.5" customHeight="1" thickBot="1">
      <c r="B47" s="632"/>
      <c r="C47" s="632"/>
      <c r="D47" s="632"/>
      <c r="E47" s="632"/>
      <c r="F47" s="632"/>
    </row>
    <row r="48" spans="2:8">
      <c r="B48" s="633" t="s">
        <v>53</v>
      </c>
      <c r="C48" s="634"/>
      <c r="D48" s="634"/>
      <c r="E48" s="634"/>
      <c r="F48" s="635"/>
    </row>
    <row r="49" spans="2:9">
      <c r="B49" s="326" t="s">
        <v>54</v>
      </c>
      <c r="C49" s="584" t="s">
        <v>55</v>
      </c>
      <c r="D49" s="584"/>
      <c r="E49" s="342" t="s">
        <v>51</v>
      </c>
      <c r="F49" s="327" t="s">
        <v>38</v>
      </c>
    </row>
    <row r="50" spans="2:9">
      <c r="B50" s="307" t="s">
        <v>25</v>
      </c>
      <c r="C50" s="592" t="s">
        <v>56</v>
      </c>
      <c r="D50" s="592"/>
      <c r="E50" s="287">
        <v>0.2</v>
      </c>
      <c r="F50" s="331">
        <f>ROUND(F$34*E50,2)</f>
        <v>619</v>
      </c>
    </row>
    <row r="51" spans="2:9">
      <c r="B51" s="307" t="s">
        <v>27</v>
      </c>
      <c r="C51" s="592" t="s">
        <v>57</v>
      </c>
      <c r="D51" s="592"/>
      <c r="E51" s="287">
        <v>2.5000000000000001E-2</v>
      </c>
      <c r="F51" s="331">
        <f t="shared" ref="F51:F57" si="1">ROUND(F$34*E51,2)</f>
        <v>77.38</v>
      </c>
    </row>
    <row r="52" spans="2:9">
      <c r="B52" s="307" t="s">
        <v>30</v>
      </c>
      <c r="C52" s="592" t="s">
        <v>58</v>
      </c>
      <c r="D52" s="592"/>
      <c r="E52" s="287">
        <v>2.1999999999999999E-2</v>
      </c>
      <c r="F52" s="331">
        <f t="shared" si="1"/>
        <v>68.09</v>
      </c>
    </row>
    <row r="53" spans="2:9">
      <c r="B53" s="307" t="s">
        <v>40</v>
      </c>
      <c r="C53" s="592" t="s">
        <v>59</v>
      </c>
      <c r="D53" s="592"/>
      <c r="E53" s="287">
        <v>1.4999999999999999E-2</v>
      </c>
      <c r="F53" s="331">
        <f t="shared" si="1"/>
        <v>46.43</v>
      </c>
    </row>
    <row r="54" spans="2:9">
      <c r="B54" s="307" t="s">
        <v>41</v>
      </c>
      <c r="C54" s="592" t="s">
        <v>60</v>
      </c>
      <c r="D54" s="592"/>
      <c r="E54" s="287">
        <v>0.01</v>
      </c>
      <c r="F54" s="331">
        <f t="shared" si="1"/>
        <v>30.95</v>
      </c>
    </row>
    <row r="55" spans="2:9">
      <c r="B55" s="307" t="s">
        <v>61</v>
      </c>
      <c r="C55" s="592" t="s">
        <v>62</v>
      </c>
      <c r="D55" s="592"/>
      <c r="E55" s="287">
        <v>6.0000000000000001E-3</v>
      </c>
      <c r="F55" s="331">
        <f t="shared" si="1"/>
        <v>18.57</v>
      </c>
    </row>
    <row r="56" spans="2:9">
      <c r="B56" s="307" t="s">
        <v>43</v>
      </c>
      <c r="C56" s="592" t="s">
        <v>8</v>
      </c>
      <c r="D56" s="592"/>
      <c r="E56" s="287">
        <v>2E-3</v>
      </c>
      <c r="F56" s="331">
        <f t="shared" si="1"/>
        <v>6.19</v>
      </c>
    </row>
    <row r="57" spans="2:9">
      <c r="B57" s="307" t="s">
        <v>45</v>
      </c>
      <c r="C57" s="592" t="s">
        <v>9</v>
      </c>
      <c r="D57" s="592"/>
      <c r="E57" s="287">
        <v>0.08</v>
      </c>
      <c r="F57" s="331">
        <f t="shared" si="1"/>
        <v>247.6</v>
      </c>
    </row>
    <row r="58" spans="2:9" ht="13.5" thickBot="1">
      <c r="B58" s="626" t="s">
        <v>235</v>
      </c>
      <c r="C58" s="627"/>
      <c r="D58" s="627"/>
      <c r="E58" s="356">
        <f t="shared" ref="E58:F58" si="2">SUM(E50:E57)</f>
        <v>0.36</v>
      </c>
      <c r="F58" s="337">
        <f t="shared" si="2"/>
        <v>1114.21</v>
      </c>
    </row>
    <row r="59" spans="2:9" ht="16.5" customHeight="1" thickBot="1">
      <c r="B59" s="357"/>
      <c r="C59" s="358"/>
      <c r="D59" s="358"/>
      <c r="E59" s="359"/>
      <c r="F59" s="360"/>
      <c r="G59" s="338"/>
    </row>
    <row r="60" spans="2:9">
      <c r="B60" s="570" t="s">
        <v>63</v>
      </c>
      <c r="C60" s="571"/>
      <c r="D60" s="571"/>
      <c r="E60" s="571"/>
      <c r="F60" s="572"/>
    </row>
    <row r="61" spans="2:9">
      <c r="B61" s="326" t="s">
        <v>64</v>
      </c>
      <c r="C61" s="279" t="s">
        <v>14</v>
      </c>
      <c r="D61" s="279" t="s">
        <v>119</v>
      </c>
      <c r="E61" s="279" t="s">
        <v>120</v>
      </c>
      <c r="F61" s="327" t="s">
        <v>38</v>
      </c>
      <c r="G61" s="304">
        <v>5.5</v>
      </c>
      <c r="H61" s="304">
        <v>22</v>
      </c>
    </row>
    <row r="62" spans="2:9">
      <c r="B62" s="307" t="s">
        <v>25</v>
      </c>
      <c r="C62" s="332" t="s">
        <v>65</v>
      </c>
      <c r="D62" s="332">
        <f>'1-Assistente Administrativo'!D62</f>
        <v>21</v>
      </c>
      <c r="E62" s="361">
        <f>'1-Assistente Administrativo'!E62</f>
        <v>5.5</v>
      </c>
      <c r="F62" s="362">
        <f>(E62*2*D62)-(F27*6%)</f>
        <v>45.3</v>
      </c>
      <c r="G62" s="304">
        <f>G61*2*D62</f>
        <v>231</v>
      </c>
      <c r="H62" s="346">
        <f>F27*6%</f>
        <v>185.7</v>
      </c>
      <c r="I62" s="346">
        <f>G62-H62</f>
        <v>45.3</v>
      </c>
    </row>
    <row r="63" spans="2:9">
      <c r="B63" s="307" t="s">
        <v>27</v>
      </c>
      <c r="C63" s="332" t="s">
        <v>123</v>
      </c>
      <c r="D63" s="332">
        <f>D62</f>
        <v>21</v>
      </c>
      <c r="E63" s="361">
        <v>44.7</v>
      </c>
      <c r="F63" s="331">
        <f>D63*E63</f>
        <v>938.7</v>
      </c>
    </row>
    <row r="64" spans="2:9">
      <c r="B64" s="307" t="s">
        <v>3</v>
      </c>
      <c r="C64" s="636" t="s">
        <v>66</v>
      </c>
      <c r="D64" s="637"/>
      <c r="E64" s="638"/>
      <c r="F64" s="331">
        <v>0</v>
      </c>
    </row>
    <row r="65" spans="2:6">
      <c r="B65" s="307" t="s">
        <v>40</v>
      </c>
      <c r="C65" s="636" t="s">
        <v>67</v>
      </c>
      <c r="D65" s="637"/>
      <c r="E65" s="638"/>
      <c r="F65" s="331">
        <v>0</v>
      </c>
    </row>
    <row r="66" spans="2:6">
      <c r="B66" s="307" t="s">
        <v>5</v>
      </c>
      <c r="C66" s="606" t="s">
        <v>68</v>
      </c>
      <c r="D66" s="606"/>
      <c r="E66" s="606"/>
      <c r="F66" s="331">
        <v>3.61</v>
      </c>
    </row>
    <row r="67" spans="2:6">
      <c r="B67" s="307" t="s">
        <v>61</v>
      </c>
      <c r="C67" s="606" t="s">
        <v>69</v>
      </c>
      <c r="D67" s="606"/>
      <c r="E67" s="606"/>
      <c r="F67" s="331">
        <v>0</v>
      </c>
    </row>
    <row r="68" spans="2:6">
      <c r="B68" s="307" t="s">
        <v>7</v>
      </c>
      <c r="C68" s="636" t="s">
        <v>70</v>
      </c>
      <c r="D68" s="637"/>
      <c r="E68" s="638"/>
      <c r="F68" s="331">
        <v>0</v>
      </c>
    </row>
    <row r="69" spans="2:6">
      <c r="B69" s="307" t="s">
        <v>61</v>
      </c>
      <c r="C69" s="636" t="s">
        <v>71</v>
      </c>
      <c r="D69" s="637"/>
      <c r="E69" s="638"/>
      <c r="F69" s="331">
        <v>0</v>
      </c>
    </row>
    <row r="70" spans="2:6" ht="13.5" thickBot="1">
      <c r="B70" s="626" t="s">
        <v>236</v>
      </c>
      <c r="C70" s="627" t="s">
        <v>72</v>
      </c>
      <c r="D70" s="627"/>
      <c r="E70" s="627"/>
      <c r="F70" s="337">
        <f>SUM(F62:F69)</f>
        <v>987.61</v>
      </c>
    </row>
    <row r="71" spans="2:6" ht="18.75" customHeight="1" thickBot="1">
      <c r="B71" s="357"/>
      <c r="C71" s="363"/>
      <c r="D71" s="363"/>
      <c r="E71" s="363"/>
      <c r="F71" s="364"/>
    </row>
    <row r="72" spans="2:6">
      <c r="B72" s="570" t="s">
        <v>73</v>
      </c>
      <c r="C72" s="571"/>
      <c r="D72" s="571"/>
      <c r="E72" s="571"/>
      <c r="F72" s="572"/>
    </row>
    <row r="73" spans="2:6">
      <c r="B73" s="278">
        <v>2</v>
      </c>
      <c r="C73" s="584" t="s">
        <v>74</v>
      </c>
      <c r="D73" s="584"/>
      <c r="E73" s="584"/>
      <c r="F73" s="280" t="s">
        <v>75</v>
      </c>
    </row>
    <row r="74" spans="2:6">
      <c r="B74" s="281" t="s">
        <v>49</v>
      </c>
      <c r="C74" s="639" t="s">
        <v>50</v>
      </c>
      <c r="D74" s="639"/>
      <c r="E74" s="639"/>
      <c r="F74" s="282">
        <f>F46</f>
        <v>478.02</v>
      </c>
    </row>
    <row r="75" spans="2:6">
      <c r="B75" s="281" t="s">
        <v>54</v>
      </c>
      <c r="C75" s="639" t="s">
        <v>55</v>
      </c>
      <c r="D75" s="639"/>
      <c r="E75" s="639"/>
      <c r="F75" s="282">
        <f>F58</f>
        <v>1114.21</v>
      </c>
    </row>
    <row r="76" spans="2:6">
      <c r="B76" s="281" t="s">
        <v>64</v>
      </c>
      <c r="C76" s="639" t="s">
        <v>14</v>
      </c>
      <c r="D76" s="639"/>
      <c r="E76" s="639"/>
      <c r="F76" s="282">
        <f>F70</f>
        <v>987.61</v>
      </c>
    </row>
    <row r="77" spans="2:6" ht="13.5" thickBot="1">
      <c r="B77" s="646" t="s">
        <v>237</v>
      </c>
      <c r="C77" s="647"/>
      <c r="D77" s="647"/>
      <c r="E77" s="647"/>
      <c r="F77" s="365">
        <f>SUM(F74:F76)</f>
        <v>2579.84</v>
      </c>
    </row>
    <row r="78" spans="2:6" ht="13.5" thickBot="1">
      <c r="B78" s="366"/>
      <c r="C78" s="366"/>
      <c r="D78" s="366"/>
      <c r="E78" s="366"/>
      <c r="F78" s="367"/>
    </row>
    <row r="79" spans="2:6">
      <c r="B79" s="570" t="s">
        <v>76</v>
      </c>
      <c r="C79" s="571"/>
      <c r="D79" s="571"/>
      <c r="E79" s="571"/>
      <c r="F79" s="572"/>
    </row>
    <row r="80" spans="2:6">
      <c r="B80" s="278">
        <v>3</v>
      </c>
      <c r="C80" s="648" t="s">
        <v>19</v>
      </c>
      <c r="D80" s="649"/>
      <c r="E80" s="342" t="s">
        <v>0</v>
      </c>
      <c r="F80" s="280" t="s">
        <v>75</v>
      </c>
    </row>
    <row r="81" spans="2:8">
      <c r="B81" s="281" t="s">
        <v>1</v>
      </c>
      <c r="C81" s="547" t="s">
        <v>10</v>
      </c>
      <c r="D81" s="548"/>
      <c r="E81" s="286">
        <f>'1-Assistente Administrativo'!E81</f>
        <v>8.0000000000000004E-4</v>
      </c>
      <c r="F81" s="282">
        <f>E81*$F$34</f>
        <v>2.48</v>
      </c>
    </row>
    <row r="82" spans="2:8">
      <c r="B82" s="281" t="s">
        <v>2</v>
      </c>
      <c r="C82" s="547" t="s">
        <v>77</v>
      </c>
      <c r="D82" s="548"/>
      <c r="E82" s="286">
        <f>'1-Assistente Administrativo'!E82</f>
        <v>1E-4</v>
      </c>
      <c r="F82" s="282">
        <f>E82*$F$34</f>
        <v>0.31</v>
      </c>
      <c r="H82" s="346">
        <f>E82*F34</f>
        <v>0.31</v>
      </c>
    </row>
    <row r="83" spans="2:8">
      <c r="B83" s="281" t="s">
        <v>4</v>
      </c>
      <c r="C83" s="547" t="s">
        <v>20</v>
      </c>
      <c r="D83" s="548"/>
      <c r="E83" s="286">
        <f>'1-Assistente Administrativo'!E83</f>
        <v>4.0000000000000002E-4</v>
      </c>
      <c r="F83" s="282">
        <f t="shared" ref="F83:F85" si="3">E83*$F$34</f>
        <v>1.24</v>
      </c>
    </row>
    <row r="84" spans="2:8">
      <c r="B84" s="281" t="s">
        <v>5</v>
      </c>
      <c r="C84" s="547" t="s">
        <v>106</v>
      </c>
      <c r="D84" s="548"/>
      <c r="E84" s="286">
        <f>'1-Assistente Administrativo'!E84</f>
        <v>1E-4</v>
      </c>
      <c r="F84" s="282">
        <f t="shared" si="3"/>
        <v>0.31</v>
      </c>
    </row>
    <row r="85" spans="2:8" ht="30.75" customHeight="1">
      <c r="B85" s="368" t="s">
        <v>6</v>
      </c>
      <c r="C85" s="640" t="s">
        <v>78</v>
      </c>
      <c r="D85" s="641"/>
      <c r="E85" s="369">
        <v>0.04</v>
      </c>
      <c r="F85" s="370">
        <f t="shared" si="3"/>
        <v>123.8</v>
      </c>
      <c r="G85" s="371"/>
    </row>
    <row r="86" spans="2:8" ht="13.5" thickBot="1">
      <c r="B86" s="642" t="s">
        <v>238</v>
      </c>
      <c r="C86" s="643"/>
      <c r="D86" s="644"/>
      <c r="E86" s="372">
        <f>SUM(E81:E85)</f>
        <v>4.1399999999999999E-2</v>
      </c>
      <c r="F86" s="365">
        <f>SUM(F81:F85)</f>
        <v>128.13999999999999</v>
      </c>
    </row>
    <row r="87" spans="2:8" ht="14.25" customHeight="1">
      <c r="B87" s="645"/>
      <c r="C87" s="645"/>
      <c r="D87" s="645"/>
      <c r="E87" s="645"/>
      <c r="F87" s="645"/>
    </row>
    <row r="88" spans="2:8" ht="13.5" thickBot="1">
      <c r="B88" s="373"/>
      <c r="C88" s="373"/>
      <c r="D88" s="373"/>
      <c r="E88" s="373"/>
      <c r="F88" s="373"/>
    </row>
    <row r="89" spans="2:8">
      <c r="B89" s="570" t="s">
        <v>79</v>
      </c>
      <c r="C89" s="571"/>
      <c r="D89" s="571"/>
      <c r="E89" s="571"/>
      <c r="F89" s="572"/>
    </row>
    <row r="90" spans="2:8">
      <c r="B90" s="651" t="s">
        <v>80</v>
      </c>
      <c r="C90" s="584"/>
      <c r="D90" s="584"/>
      <c r="E90" s="584"/>
      <c r="F90" s="652"/>
    </row>
    <row r="91" spans="2:8">
      <c r="B91" s="278" t="s">
        <v>17</v>
      </c>
      <c r="C91" s="648" t="s">
        <v>81</v>
      </c>
      <c r="D91" s="649"/>
      <c r="E91" s="279" t="s">
        <v>0</v>
      </c>
      <c r="F91" s="280" t="s">
        <v>75</v>
      </c>
    </row>
    <row r="92" spans="2:8" ht="15">
      <c r="B92" s="281" t="s">
        <v>1</v>
      </c>
      <c r="C92" s="547" t="s">
        <v>107</v>
      </c>
      <c r="D92" s="548"/>
      <c r="E92" s="374">
        <f>'1-Assistente Administrativo'!E92</f>
        <v>0</v>
      </c>
      <c r="F92" s="375">
        <f>E92*$F$34</f>
        <v>0</v>
      </c>
    </row>
    <row r="93" spans="2:8" ht="15">
      <c r="B93" s="281" t="s">
        <v>2</v>
      </c>
      <c r="C93" s="547" t="s">
        <v>82</v>
      </c>
      <c r="D93" s="548"/>
      <c r="E93" s="374">
        <f>'1-Assistente Administrativo'!E93</f>
        <v>0</v>
      </c>
      <c r="F93" s="375">
        <f t="shared" ref="F93:F96" si="4">E93*$F$34</f>
        <v>0</v>
      </c>
    </row>
    <row r="94" spans="2:8" ht="15">
      <c r="B94" s="281" t="s">
        <v>3</v>
      </c>
      <c r="C94" s="547" t="s">
        <v>83</v>
      </c>
      <c r="D94" s="548"/>
      <c r="E94" s="374">
        <f>'1-Assistente Administrativo'!E94</f>
        <v>0</v>
      </c>
      <c r="F94" s="375">
        <f t="shared" si="4"/>
        <v>0</v>
      </c>
    </row>
    <row r="95" spans="2:8" ht="15">
      <c r="B95" s="281" t="s">
        <v>4</v>
      </c>
      <c r="C95" s="547" t="s">
        <v>84</v>
      </c>
      <c r="D95" s="548"/>
      <c r="E95" s="374">
        <f>'1-Assistente Administrativo'!E95</f>
        <v>0</v>
      </c>
      <c r="F95" s="375">
        <f t="shared" si="4"/>
        <v>0</v>
      </c>
    </row>
    <row r="96" spans="2:8" ht="15">
      <c r="B96" s="281" t="s">
        <v>5</v>
      </c>
      <c r="C96" s="547" t="s">
        <v>108</v>
      </c>
      <c r="D96" s="548"/>
      <c r="E96" s="374">
        <f>'1-Assistente Administrativo'!E96</f>
        <v>0</v>
      </c>
      <c r="F96" s="375">
        <f t="shared" si="4"/>
        <v>0</v>
      </c>
    </row>
    <row r="97" spans="2:6" ht="15">
      <c r="B97" s="281" t="s">
        <v>6</v>
      </c>
      <c r="C97" s="547" t="s">
        <v>100</v>
      </c>
      <c r="D97" s="548"/>
      <c r="E97" s="374">
        <f>'1-Assistente Administrativo'!E97</f>
        <v>0</v>
      </c>
      <c r="F97" s="375">
        <f>E97*$F$34</f>
        <v>0</v>
      </c>
    </row>
    <row r="98" spans="2:6" ht="13.5" thickBot="1">
      <c r="B98" s="642" t="s">
        <v>239</v>
      </c>
      <c r="C98" s="643"/>
      <c r="D98" s="644"/>
      <c r="E98" s="376">
        <f t="shared" ref="E98:F98" si="5">SUM(E92:E97)</f>
        <v>0</v>
      </c>
      <c r="F98" s="365">
        <f t="shared" si="5"/>
        <v>0</v>
      </c>
    </row>
    <row r="99" spans="2:6" ht="19.5" customHeight="1" thickBot="1">
      <c r="B99" s="650"/>
      <c r="C99" s="650"/>
      <c r="D99" s="650"/>
      <c r="E99" s="650"/>
      <c r="F99" s="650"/>
    </row>
    <row r="100" spans="2:6">
      <c r="B100" s="570" t="s">
        <v>85</v>
      </c>
      <c r="C100" s="571"/>
      <c r="D100" s="571"/>
      <c r="E100" s="571"/>
      <c r="F100" s="572"/>
    </row>
    <row r="101" spans="2:6">
      <c r="B101" s="278" t="s">
        <v>18</v>
      </c>
      <c r="C101" s="584" t="s">
        <v>86</v>
      </c>
      <c r="D101" s="584"/>
      <c r="E101" s="584"/>
      <c r="F101" s="280" t="s">
        <v>75</v>
      </c>
    </row>
    <row r="102" spans="2:6">
      <c r="B102" s="281" t="s">
        <v>1</v>
      </c>
      <c r="C102" s="639" t="s">
        <v>109</v>
      </c>
      <c r="D102" s="639"/>
      <c r="E102" s="639"/>
      <c r="F102" s="282">
        <v>0</v>
      </c>
    </row>
    <row r="103" spans="2:6" ht="13.5" thickBot="1">
      <c r="B103" s="653" t="s">
        <v>240</v>
      </c>
      <c r="C103" s="654"/>
      <c r="D103" s="654"/>
      <c r="E103" s="654"/>
      <c r="F103" s="377">
        <f>SUM(F102)</f>
        <v>0</v>
      </c>
    </row>
    <row r="104" spans="2:6">
      <c r="B104" s="570" t="s">
        <v>87</v>
      </c>
      <c r="C104" s="571"/>
      <c r="D104" s="571"/>
      <c r="E104" s="571"/>
      <c r="F104" s="572"/>
    </row>
    <row r="105" spans="2:6">
      <c r="B105" s="278">
        <v>4</v>
      </c>
      <c r="C105" s="584" t="s">
        <v>88</v>
      </c>
      <c r="D105" s="584"/>
      <c r="E105" s="584"/>
      <c r="F105" s="280" t="s">
        <v>75</v>
      </c>
    </row>
    <row r="106" spans="2:6">
      <c r="B106" s="281" t="s">
        <v>17</v>
      </c>
      <c r="C106" s="639" t="s">
        <v>81</v>
      </c>
      <c r="D106" s="639"/>
      <c r="E106" s="639"/>
      <c r="F106" s="282">
        <f>F98</f>
        <v>0</v>
      </c>
    </row>
    <row r="107" spans="2:6">
      <c r="B107" s="281" t="s">
        <v>18</v>
      </c>
      <c r="C107" s="639" t="s">
        <v>86</v>
      </c>
      <c r="D107" s="639"/>
      <c r="E107" s="639"/>
      <c r="F107" s="282">
        <f>F103</f>
        <v>0</v>
      </c>
    </row>
    <row r="108" spans="2:6" ht="13.5" thickBot="1">
      <c r="B108" s="646" t="s">
        <v>241</v>
      </c>
      <c r="C108" s="647"/>
      <c r="D108" s="647"/>
      <c r="E108" s="647"/>
      <c r="F108" s="365">
        <f>SUM(F106:F107)</f>
        <v>0</v>
      </c>
    </row>
    <row r="109" spans="2:6" ht="13.5" thickBot="1">
      <c r="B109" s="378"/>
      <c r="E109" s="379"/>
      <c r="F109" s="380"/>
    </row>
    <row r="110" spans="2:6">
      <c r="B110" s="570" t="s">
        <v>89</v>
      </c>
      <c r="C110" s="571"/>
      <c r="D110" s="571"/>
      <c r="E110" s="571"/>
      <c r="F110" s="572"/>
    </row>
    <row r="111" spans="2:6">
      <c r="B111" s="278">
        <v>5</v>
      </c>
      <c r="C111" s="584" t="s">
        <v>15</v>
      </c>
      <c r="D111" s="584"/>
      <c r="E111" s="584"/>
      <c r="F111" s="280" t="s">
        <v>75</v>
      </c>
    </row>
    <row r="112" spans="2:6">
      <c r="B112" s="281" t="s">
        <v>1</v>
      </c>
      <c r="C112" s="639" t="s">
        <v>16</v>
      </c>
      <c r="D112" s="639"/>
      <c r="E112" s="639"/>
      <c r="F112" s="381">
        <f>'1-Assistente Administrativo'!F112</f>
        <v>0</v>
      </c>
    </row>
    <row r="113" spans="2:11">
      <c r="B113" s="281" t="s">
        <v>2</v>
      </c>
      <c r="C113" s="639" t="s">
        <v>24</v>
      </c>
      <c r="D113" s="639"/>
      <c r="E113" s="639"/>
      <c r="F113" s="381">
        <f>'1-Assistente Administrativo'!F113</f>
        <v>0</v>
      </c>
    </row>
    <row r="114" spans="2:11">
      <c r="B114" s="281" t="s">
        <v>3</v>
      </c>
      <c r="C114" s="639" t="s">
        <v>105</v>
      </c>
      <c r="D114" s="639"/>
      <c r="E114" s="639"/>
      <c r="F114" s="381">
        <f>'1-Assistente Administrativo'!F114</f>
        <v>2.6</v>
      </c>
    </row>
    <row r="115" spans="2:11">
      <c r="B115" s="281" t="s">
        <v>4</v>
      </c>
      <c r="C115" s="639" t="s">
        <v>222</v>
      </c>
      <c r="D115" s="639"/>
      <c r="E115" s="639"/>
      <c r="F115" s="381">
        <f>'1-Assistente Administrativo'!F115</f>
        <v>2.74</v>
      </c>
      <c r="H115" s="382"/>
    </row>
    <row r="116" spans="2:11" ht="13.5" thickBot="1">
      <c r="B116" s="646" t="s">
        <v>242</v>
      </c>
      <c r="C116" s="647"/>
      <c r="D116" s="647"/>
      <c r="E116" s="647"/>
      <c r="F116" s="383">
        <f>SUM(F112:F115)</f>
        <v>5.34</v>
      </c>
    </row>
    <row r="117" spans="2:11" ht="13.5" thickBot="1">
      <c r="B117" s="378"/>
      <c r="E117" s="379"/>
      <c r="F117" s="380"/>
    </row>
    <row r="118" spans="2:11">
      <c r="B118" s="570" t="s">
        <v>90</v>
      </c>
      <c r="C118" s="571"/>
      <c r="D118" s="571"/>
      <c r="E118" s="571"/>
      <c r="F118" s="572"/>
    </row>
    <row r="119" spans="2:11">
      <c r="B119" s="278">
        <v>6</v>
      </c>
      <c r="C119" s="584" t="s">
        <v>21</v>
      </c>
      <c r="D119" s="584"/>
      <c r="E119" s="279" t="s">
        <v>0</v>
      </c>
      <c r="F119" s="280" t="s">
        <v>75</v>
      </c>
      <c r="G119" s="384"/>
      <c r="H119" s="384"/>
    </row>
    <row r="120" spans="2:11">
      <c r="B120" s="281" t="s">
        <v>1</v>
      </c>
      <c r="C120" s="547" t="s">
        <v>22</v>
      </c>
      <c r="D120" s="548"/>
      <c r="E120" s="276">
        <v>1.35E-2</v>
      </c>
      <c r="F120" s="282">
        <f>E120*F136</f>
        <v>78.41</v>
      </c>
      <c r="G120" s="384"/>
      <c r="H120" s="384"/>
    </row>
    <row r="121" spans="2:11">
      <c r="B121" s="281" t="s">
        <v>2</v>
      </c>
      <c r="C121" s="547" t="s">
        <v>91</v>
      </c>
      <c r="D121" s="548"/>
      <c r="E121" s="276">
        <v>1.09E-2</v>
      </c>
      <c r="F121" s="282">
        <f>(F120+F136)*E121</f>
        <v>64.17</v>
      </c>
      <c r="G121" s="384"/>
      <c r="H121" s="384"/>
      <c r="K121" s="385"/>
    </row>
    <row r="122" spans="2:11">
      <c r="B122" s="283" t="s">
        <v>3</v>
      </c>
      <c r="C122" s="582" t="s">
        <v>92</v>
      </c>
      <c r="D122" s="583"/>
      <c r="E122" s="277">
        <f>E123+E124</f>
        <v>7.9000000000000001E-2</v>
      </c>
      <c r="F122" s="284">
        <f>((F120+F121+F136)/(1-E122))*E122</f>
        <v>510.45</v>
      </c>
      <c r="G122" s="384"/>
      <c r="H122" s="384"/>
      <c r="K122" s="386"/>
    </row>
    <row r="123" spans="2:11">
      <c r="B123" s="281"/>
      <c r="C123" s="547" t="s">
        <v>93</v>
      </c>
      <c r="D123" s="548"/>
      <c r="E123" s="276">
        <f>'1-Assistente Administrativo'!E123</f>
        <v>2.9000000000000001E-2</v>
      </c>
      <c r="F123" s="282">
        <f>F138*E123</f>
        <v>187.38</v>
      </c>
      <c r="G123" s="384"/>
      <c r="H123" s="387"/>
      <c r="I123" s="387"/>
      <c r="K123" s="388"/>
    </row>
    <row r="124" spans="2:11">
      <c r="B124" s="281"/>
      <c r="C124" s="547" t="s">
        <v>94</v>
      </c>
      <c r="D124" s="548"/>
      <c r="E124" s="285">
        <v>0.05</v>
      </c>
      <c r="F124" s="282">
        <f>E124*F138</f>
        <v>323.07</v>
      </c>
      <c r="G124" s="384"/>
      <c r="H124" s="384"/>
      <c r="K124" s="388"/>
    </row>
    <row r="125" spans="2:11">
      <c r="B125" s="281"/>
      <c r="C125" s="547" t="s">
        <v>95</v>
      </c>
      <c r="D125" s="548"/>
      <c r="E125" s="285">
        <v>0</v>
      </c>
      <c r="F125" s="282">
        <f>E125*F138</f>
        <v>0</v>
      </c>
      <c r="K125" s="386"/>
    </row>
    <row r="126" spans="2:11" ht="13.5" thickBot="1">
      <c r="B126" s="642" t="s">
        <v>243</v>
      </c>
      <c r="C126" s="643"/>
      <c r="D126" s="644"/>
      <c r="E126" s="376">
        <f>E122+E120+E121</f>
        <v>0.10340000000000001</v>
      </c>
      <c r="F126" s="365">
        <f>SUM(F120,F121,F122)</f>
        <v>653.03</v>
      </c>
      <c r="G126" s="346"/>
    </row>
    <row r="127" spans="2:11">
      <c r="B127" s="357"/>
      <c r="E127" s="379"/>
      <c r="F127" s="380"/>
    </row>
    <row r="128" spans="2:11" ht="14.25" customHeight="1" thickBot="1">
      <c r="B128" s="357"/>
      <c r="E128" s="379"/>
      <c r="F128" s="380"/>
    </row>
    <row r="129" spans="2:9" ht="13.5" thickBot="1">
      <c r="B129" s="655" t="s">
        <v>96</v>
      </c>
      <c r="C129" s="656"/>
      <c r="D129" s="656"/>
      <c r="E129" s="656"/>
      <c r="F129" s="657"/>
    </row>
    <row r="130" spans="2:9" ht="13.5" thickBot="1">
      <c r="B130" s="389"/>
      <c r="C130" s="668" t="s">
        <v>97</v>
      </c>
      <c r="D130" s="669"/>
      <c r="E130" s="670"/>
      <c r="F130" s="390" t="s">
        <v>75</v>
      </c>
    </row>
    <row r="131" spans="2:9" ht="13.5" thickBot="1">
      <c r="B131" s="391" t="s">
        <v>1</v>
      </c>
      <c r="C131" s="661" t="s">
        <v>23</v>
      </c>
      <c r="D131" s="662"/>
      <c r="E131" s="663"/>
      <c r="F131" s="392">
        <f>F34</f>
        <v>3095</v>
      </c>
    </row>
    <row r="132" spans="2:9" ht="13.5" thickBot="1">
      <c r="B132" s="391" t="s">
        <v>2</v>
      </c>
      <c r="C132" s="671" t="s">
        <v>47</v>
      </c>
      <c r="D132" s="672"/>
      <c r="E132" s="673"/>
      <c r="F132" s="392">
        <f>F77</f>
        <v>2579.84</v>
      </c>
    </row>
    <row r="133" spans="2:9" ht="13.5" thickBot="1">
      <c r="B133" s="391" t="s">
        <v>3</v>
      </c>
      <c r="C133" s="671" t="s">
        <v>76</v>
      </c>
      <c r="D133" s="672"/>
      <c r="E133" s="673"/>
      <c r="F133" s="392">
        <f>F86</f>
        <v>128.13999999999999</v>
      </c>
    </row>
    <row r="134" spans="2:9" ht="13.5" thickBot="1">
      <c r="B134" s="391" t="s">
        <v>4</v>
      </c>
      <c r="C134" s="671" t="s">
        <v>79</v>
      </c>
      <c r="D134" s="672"/>
      <c r="E134" s="673"/>
      <c r="F134" s="392">
        <f>F108</f>
        <v>0</v>
      </c>
    </row>
    <row r="135" spans="2:9" ht="13.5" thickBot="1">
      <c r="B135" s="391" t="s">
        <v>5</v>
      </c>
      <c r="C135" s="671" t="s">
        <v>89</v>
      </c>
      <c r="D135" s="672"/>
      <c r="E135" s="673"/>
      <c r="F135" s="392">
        <f>F116</f>
        <v>5.34</v>
      </c>
    </row>
    <row r="136" spans="2:9" ht="13.5" thickBot="1">
      <c r="B136" s="658" t="s">
        <v>98</v>
      </c>
      <c r="C136" s="659"/>
      <c r="D136" s="659"/>
      <c r="E136" s="660"/>
      <c r="F136" s="393">
        <f>SUM(F131:F135)</f>
        <v>5808.32</v>
      </c>
      <c r="G136" s="394"/>
      <c r="H136" s="346"/>
    </row>
    <row r="137" spans="2:9" ht="13.5" thickBot="1">
      <c r="B137" s="391" t="s">
        <v>6</v>
      </c>
      <c r="C137" s="661" t="s">
        <v>99</v>
      </c>
      <c r="D137" s="662"/>
      <c r="E137" s="663"/>
      <c r="F137" s="395">
        <f>F126</f>
        <v>653.03</v>
      </c>
    </row>
    <row r="138" spans="2:9" ht="13.5" thickBot="1">
      <c r="B138" s="658" t="s">
        <v>244</v>
      </c>
      <c r="C138" s="659"/>
      <c r="D138" s="659"/>
      <c r="E138" s="660"/>
      <c r="F138" s="396">
        <f>ROUND((F136+F137),2)</f>
        <v>6461.35</v>
      </c>
      <c r="G138" s="408">
        <v>6461.79</v>
      </c>
      <c r="H138" s="408">
        <f>F138-G138</f>
        <v>-0.44</v>
      </c>
    </row>
    <row r="139" spans="2:9" ht="13.5" thickBot="1">
      <c r="B139" s="664"/>
      <c r="C139" s="664"/>
      <c r="D139" s="664"/>
      <c r="E139" s="664"/>
      <c r="F139" s="664"/>
      <c r="G139" s="409"/>
      <c r="H139" s="409" t="s">
        <v>441</v>
      </c>
    </row>
    <row r="140" spans="2:9" ht="15.75" thickBot="1">
      <c r="B140" s="665" t="s">
        <v>220</v>
      </c>
      <c r="C140" s="666"/>
      <c r="D140" s="666"/>
      <c r="E140" s="667"/>
      <c r="F140" s="397">
        <f>'Quadro Resumido'!G9</f>
        <v>76</v>
      </c>
      <c r="G140" s="294"/>
      <c r="H140" s="294"/>
      <c r="I140" s="294"/>
    </row>
    <row r="141" spans="2:9" ht="15.75" thickBot="1">
      <c r="B141" s="289"/>
      <c r="C141" s="295"/>
      <c r="D141" s="295"/>
      <c r="E141" s="295"/>
      <c r="F141" s="290"/>
      <c r="G141" s="295"/>
      <c r="H141" s="295"/>
      <c r="I141" s="295"/>
    </row>
    <row r="142" spans="2:9" ht="15.75" thickBot="1">
      <c r="B142" s="665" t="s">
        <v>221</v>
      </c>
      <c r="C142" s="666"/>
      <c r="D142" s="666"/>
      <c r="E142" s="667"/>
      <c r="F142" s="398">
        <f>F140*F138</f>
        <v>491062.6</v>
      </c>
      <c r="G142" s="294"/>
      <c r="H142" s="294"/>
      <c r="I142" s="294"/>
    </row>
  </sheetData>
  <mergeCells count="119">
    <mergeCell ref="B136:E136"/>
    <mergeCell ref="C137:E137"/>
    <mergeCell ref="B138:E138"/>
    <mergeCell ref="B139:F139"/>
    <mergeCell ref="B140:E140"/>
    <mergeCell ref="B142:E142"/>
    <mergeCell ref="C130:E130"/>
    <mergeCell ref="C131:E131"/>
    <mergeCell ref="C132:E132"/>
    <mergeCell ref="C133:E133"/>
    <mergeCell ref="C134:E134"/>
    <mergeCell ref="C135:E135"/>
    <mergeCell ref="C122:D122"/>
    <mergeCell ref="C123:D123"/>
    <mergeCell ref="C124:D124"/>
    <mergeCell ref="C125:D125"/>
    <mergeCell ref="B126:D126"/>
    <mergeCell ref="B129:F129"/>
    <mergeCell ref="C115:E115"/>
    <mergeCell ref="B116:E116"/>
    <mergeCell ref="B118:F118"/>
    <mergeCell ref="C119:D119"/>
    <mergeCell ref="C120:D120"/>
    <mergeCell ref="C121:D121"/>
    <mergeCell ref="B108:E108"/>
    <mergeCell ref="B110:F110"/>
    <mergeCell ref="C111:E111"/>
    <mergeCell ref="C112:E112"/>
    <mergeCell ref="C113:E113"/>
    <mergeCell ref="C114:E114"/>
    <mergeCell ref="C102:E102"/>
    <mergeCell ref="B103:E103"/>
    <mergeCell ref="B104:F104"/>
    <mergeCell ref="C105:E105"/>
    <mergeCell ref="C106:E106"/>
    <mergeCell ref="C107:E107"/>
    <mergeCell ref="C96:D96"/>
    <mergeCell ref="C97:D97"/>
    <mergeCell ref="B98:D98"/>
    <mergeCell ref="B99:F99"/>
    <mergeCell ref="B100:F100"/>
    <mergeCell ref="C101:E101"/>
    <mergeCell ref="B90:F90"/>
    <mergeCell ref="C91:D91"/>
    <mergeCell ref="C92:D92"/>
    <mergeCell ref="C93:D93"/>
    <mergeCell ref="C94:D94"/>
    <mergeCell ref="C95:D95"/>
    <mergeCell ref="C83:D83"/>
    <mergeCell ref="C84:D84"/>
    <mergeCell ref="C85:D85"/>
    <mergeCell ref="B86:D86"/>
    <mergeCell ref="B87:F87"/>
    <mergeCell ref="B89:F89"/>
    <mergeCell ref="C76:E76"/>
    <mergeCell ref="B77:E77"/>
    <mergeCell ref="B79:F79"/>
    <mergeCell ref="C80:D80"/>
    <mergeCell ref="C81:D81"/>
    <mergeCell ref="C82:D82"/>
    <mergeCell ref="C69:E69"/>
    <mergeCell ref="B70:E70"/>
    <mergeCell ref="B72:F72"/>
    <mergeCell ref="C73:E73"/>
    <mergeCell ref="C74:E74"/>
    <mergeCell ref="C75:E75"/>
    <mergeCell ref="B60:F60"/>
    <mergeCell ref="C64:E64"/>
    <mergeCell ref="C65:E65"/>
    <mergeCell ref="C66:E66"/>
    <mergeCell ref="C67:E67"/>
    <mergeCell ref="C68:E68"/>
    <mergeCell ref="C53:D53"/>
    <mergeCell ref="C54:D54"/>
    <mergeCell ref="C55:D55"/>
    <mergeCell ref="C56:D56"/>
    <mergeCell ref="C57:D57"/>
    <mergeCell ref="B58:D58"/>
    <mergeCell ref="B47:F47"/>
    <mergeCell ref="B48:F48"/>
    <mergeCell ref="C49:D49"/>
    <mergeCell ref="C50:D50"/>
    <mergeCell ref="C51:D51"/>
    <mergeCell ref="C52:D52"/>
    <mergeCell ref="C40:D40"/>
    <mergeCell ref="C41:D41"/>
    <mergeCell ref="C42:D42"/>
    <mergeCell ref="B43:D43"/>
    <mergeCell ref="C44:D44"/>
    <mergeCell ref="B46:E46"/>
    <mergeCell ref="C32:E32"/>
    <mergeCell ref="C33:E33"/>
    <mergeCell ref="B34:E34"/>
    <mergeCell ref="B37:F37"/>
    <mergeCell ref="B38:F38"/>
    <mergeCell ref="C39:D39"/>
    <mergeCell ref="C23:E23"/>
    <mergeCell ref="B25:F25"/>
    <mergeCell ref="C26:E26"/>
    <mergeCell ref="C27:E27"/>
    <mergeCell ref="C28:D28"/>
    <mergeCell ref="C31:E31"/>
    <mergeCell ref="C16:E16"/>
    <mergeCell ref="C17:E17"/>
    <mergeCell ref="B18:F18"/>
    <mergeCell ref="C19:E19"/>
    <mergeCell ref="C21:E21"/>
    <mergeCell ref="C22:E22"/>
    <mergeCell ref="B8:D8"/>
    <mergeCell ref="B10:F10"/>
    <mergeCell ref="B12:F12"/>
    <mergeCell ref="C13:E13"/>
    <mergeCell ref="C14:E14"/>
    <mergeCell ref="C15:E15"/>
    <mergeCell ref="B5:F5"/>
    <mergeCell ref="B6:D6"/>
    <mergeCell ref="E6:F6"/>
    <mergeCell ref="B7:D7"/>
    <mergeCell ref="E7:F7"/>
  </mergeCells>
  <pageMargins left="0.51181102362204722" right="0.51181102362204722" top="0.78740157480314965" bottom="0.78740157480314965" header="0.31496062992125984" footer="0.31496062992125984"/>
  <pageSetup paperSize="9" scale="80" orientation="portrait" r:id="rId1"/>
  <headerFooter>
    <oddHeader>&amp;L&amp;G</oddHeader>
    <oddFooter>&amp;C&amp;G</oddFooter>
  </headerFooter>
  <rowBreaks count="1" manualBreakCount="1">
    <brk id="59" max="5" man="1"/>
  </rowBreaks>
  <colBreaks count="1" manualBreakCount="1">
    <brk id="6" max="1048575" man="1"/>
  </col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0.39997558519241921"/>
  </sheetPr>
  <dimension ref="B1:K142"/>
  <sheetViews>
    <sheetView view="pageBreakPreview" topLeftCell="A112" zoomScaleNormal="100" zoomScaleSheetLayoutView="100" workbookViewId="0">
      <selection activeCell="G122" sqref="G122"/>
    </sheetView>
  </sheetViews>
  <sheetFormatPr defaultColWidth="9.140625" defaultRowHeight="12.75"/>
  <cols>
    <col min="1" max="1" width="6" style="304" customWidth="1"/>
    <col min="2" max="2" width="9.5703125" style="304" customWidth="1"/>
    <col min="3" max="3" width="47.7109375" style="304" customWidth="1"/>
    <col min="4" max="4" width="8" style="304" customWidth="1"/>
    <col min="5" max="5" width="16.5703125" style="304" customWidth="1"/>
    <col min="6" max="6" width="29.42578125" style="304" customWidth="1"/>
    <col min="7" max="7" width="12" style="304" bestFit="1" customWidth="1"/>
    <col min="8" max="8" width="11.140625" style="304" customWidth="1"/>
    <col min="9" max="9" width="9.140625" style="304"/>
    <col min="10" max="10" width="6.5703125" style="304" customWidth="1"/>
    <col min="11" max="16384" width="9.140625" style="304"/>
  </cols>
  <sheetData>
    <row r="1" spans="2:10" s="291" customFormat="1" ht="16.5" customHeight="1" thickBot="1">
      <c r="B1" s="289"/>
      <c r="C1" s="289"/>
      <c r="D1" s="289"/>
      <c r="E1" s="289"/>
      <c r="F1" s="289"/>
      <c r="G1" s="289"/>
      <c r="H1" s="289"/>
      <c r="I1" s="289"/>
      <c r="J1" s="290"/>
    </row>
    <row r="2" spans="2:10" s="291" customFormat="1" ht="22.5" customHeight="1" thickBot="1">
      <c r="B2" s="292" t="s">
        <v>214</v>
      </c>
      <c r="C2" s="293"/>
      <c r="D2" s="293"/>
      <c r="E2" s="293"/>
      <c r="F2" s="293"/>
      <c r="G2" s="294"/>
      <c r="H2" s="294"/>
      <c r="I2" s="294"/>
      <c r="J2" s="294"/>
    </row>
    <row r="3" spans="2:10" s="291" customFormat="1" ht="15">
      <c r="B3" s="289"/>
      <c r="C3" s="289"/>
      <c r="D3" s="289"/>
      <c r="E3" s="289"/>
      <c r="F3" s="289"/>
      <c r="G3" s="289"/>
      <c r="H3" s="289"/>
      <c r="I3" s="289"/>
      <c r="J3" s="290"/>
    </row>
    <row r="4" spans="2:10" s="291" customFormat="1" ht="21.75" customHeight="1">
      <c r="B4" s="296"/>
      <c r="C4" s="297"/>
      <c r="D4" s="297"/>
      <c r="E4" s="297"/>
      <c r="F4" s="297"/>
      <c r="G4" s="297"/>
      <c r="H4" s="297"/>
      <c r="I4" s="297"/>
      <c r="J4" s="297"/>
    </row>
    <row r="5" spans="2:10" s="291" customFormat="1" ht="33.75" customHeight="1">
      <c r="B5" s="596" t="s">
        <v>215</v>
      </c>
      <c r="C5" s="596"/>
      <c r="D5" s="596"/>
      <c r="E5" s="596"/>
      <c r="F5" s="596"/>
      <c r="G5" s="295"/>
      <c r="H5" s="295"/>
      <c r="I5" s="295"/>
      <c r="J5" s="295"/>
    </row>
    <row r="6" spans="2:10" s="291" customFormat="1" ht="15" customHeight="1">
      <c r="B6" s="597" t="s">
        <v>216</v>
      </c>
      <c r="C6" s="597"/>
      <c r="D6" s="597"/>
      <c r="E6" s="598" t="s">
        <v>217</v>
      </c>
      <c r="F6" s="599"/>
      <c r="G6" s="298"/>
      <c r="H6" s="298"/>
      <c r="I6" s="298"/>
      <c r="J6" s="298"/>
    </row>
    <row r="7" spans="2:10" s="291" customFormat="1" ht="15" customHeight="1">
      <c r="B7" s="600" t="s">
        <v>218</v>
      </c>
      <c r="C7" s="600"/>
      <c r="D7" s="600"/>
      <c r="E7" s="598" t="s">
        <v>223</v>
      </c>
      <c r="F7" s="599"/>
      <c r="G7" s="298"/>
      <c r="H7" s="298"/>
      <c r="I7" s="298"/>
      <c r="J7" s="298"/>
    </row>
    <row r="8" spans="2:10" s="291" customFormat="1" ht="15" customHeight="1">
      <c r="B8" s="585" t="s">
        <v>224</v>
      </c>
      <c r="C8" s="586"/>
      <c r="D8" s="586"/>
      <c r="E8" s="299"/>
      <c r="F8" s="299"/>
      <c r="G8" s="300"/>
      <c r="H8" s="300"/>
      <c r="I8" s="300"/>
      <c r="J8" s="300"/>
    </row>
    <row r="9" spans="2:10" s="291" customFormat="1" ht="15.75" customHeight="1">
      <c r="B9" s="301"/>
      <c r="C9" s="301"/>
      <c r="D9" s="301"/>
      <c r="E9" s="300"/>
      <c r="F9" s="300"/>
      <c r="G9" s="300"/>
      <c r="H9" s="300"/>
      <c r="I9" s="300"/>
      <c r="J9" s="300"/>
    </row>
    <row r="10" spans="2:10" s="291" customFormat="1" ht="33.75" customHeight="1">
      <c r="B10" s="587" t="s">
        <v>219</v>
      </c>
      <c r="C10" s="588"/>
      <c r="D10" s="588"/>
      <c r="E10" s="588"/>
      <c r="F10" s="588"/>
      <c r="G10" s="294"/>
      <c r="H10" s="294"/>
      <c r="I10" s="294"/>
      <c r="J10" s="294"/>
    </row>
    <row r="11" spans="2:10" ht="12.75" customHeight="1" thickBot="1">
      <c r="B11" s="302"/>
      <c r="C11" s="303"/>
      <c r="D11" s="303"/>
      <c r="E11" s="303"/>
      <c r="F11" s="303"/>
      <c r="G11" s="294"/>
      <c r="H11" s="294"/>
      <c r="I11" s="294"/>
      <c r="J11" s="294"/>
    </row>
    <row r="12" spans="2:10" ht="13.5" thickBot="1">
      <c r="B12" s="589" t="s">
        <v>11</v>
      </c>
      <c r="C12" s="590"/>
      <c r="D12" s="590"/>
      <c r="E12" s="590"/>
      <c r="F12" s="590"/>
    </row>
    <row r="13" spans="2:10">
      <c r="B13" s="305" t="s">
        <v>25</v>
      </c>
      <c r="C13" s="591" t="s">
        <v>26</v>
      </c>
      <c r="D13" s="591"/>
      <c r="E13" s="591"/>
      <c r="F13" s="306">
        <f>'2-Assist. Adm.(Horário Noturno)'!F13</f>
        <v>45891</v>
      </c>
    </row>
    <row r="14" spans="2:10">
      <c r="B14" s="307" t="s">
        <v>27</v>
      </c>
      <c r="C14" s="592" t="s">
        <v>28</v>
      </c>
      <c r="D14" s="592"/>
      <c r="E14" s="592"/>
      <c r="F14" s="308" t="s">
        <v>29</v>
      </c>
    </row>
    <row r="15" spans="2:10" ht="24.75" customHeight="1">
      <c r="B15" s="307" t="s">
        <v>30</v>
      </c>
      <c r="C15" s="593" t="s">
        <v>31</v>
      </c>
      <c r="D15" s="594"/>
      <c r="E15" s="595"/>
      <c r="F15" s="309" t="s">
        <v>245</v>
      </c>
    </row>
    <row r="16" spans="2:10" ht="16.5" customHeight="1">
      <c r="B16" s="310" t="s">
        <v>4</v>
      </c>
      <c r="C16" s="607" t="s">
        <v>226</v>
      </c>
      <c r="D16" s="608"/>
      <c r="E16" s="609"/>
      <c r="F16" s="311" t="s">
        <v>246</v>
      </c>
      <c r="H16" s="312" t="s">
        <v>228</v>
      </c>
    </row>
    <row r="17" spans="2:6" ht="13.5" thickBot="1">
      <c r="B17" s="313" t="s">
        <v>5</v>
      </c>
      <c r="C17" s="610" t="s">
        <v>32</v>
      </c>
      <c r="D17" s="610"/>
      <c r="E17" s="610"/>
      <c r="F17" s="314">
        <v>24</v>
      </c>
    </row>
    <row r="18" spans="2:6" ht="13.5" thickBot="1">
      <c r="B18" s="611" t="s">
        <v>33</v>
      </c>
      <c r="C18" s="612"/>
      <c r="D18" s="612"/>
      <c r="E18" s="612"/>
      <c r="F18" s="613"/>
    </row>
    <row r="19" spans="2:6" ht="35.25" customHeight="1">
      <c r="B19" s="305" t="s">
        <v>25</v>
      </c>
      <c r="C19" s="614" t="s">
        <v>34</v>
      </c>
      <c r="D19" s="615"/>
      <c r="E19" s="616"/>
      <c r="F19" s="315" t="str">
        <f>'Quadro Resumido'!C10</f>
        <v>Técnico em Secretariado (horário noturno)</v>
      </c>
    </row>
    <row r="20" spans="2:6">
      <c r="B20" s="305" t="s">
        <v>27</v>
      </c>
      <c r="C20" s="316" t="s">
        <v>103</v>
      </c>
      <c r="D20" s="317"/>
      <c r="E20" s="318"/>
      <c r="F20" s="319" t="s">
        <v>121</v>
      </c>
    </row>
    <row r="21" spans="2:6">
      <c r="B21" s="307" t="s">
        <v>30</v>
      </c>
      <c r="C21" s="617" t="s">
        <v>12</v>
      </c>
      <c r="D21" s="618"/>
      <c r="E21" s="618"/>
      <c r="F21" s="320">
        <v>3095</v>
      </c>
    </row>
    <row r="22" spans="2:6">
      <c r="B22" s="307" t="s">
        <v>4</v>
      </c>
      <c r="C22" s="619" t="s">
        <v>35</v>
      </c>
      <c r="D22" s="620"/>
      <c r="E22" s="621"/>
      <c r="F22" s="321" t="s">
        <v>229</v>
      </c>
    </row>
    <row r="23" spans="2:6" ht="13.5" thickBot="1">
      <c r="B23" s="313" t="s">
        <v>5</v>
      </c>
      <c r="C23" s="601" t="s">
        <v>36</v>
      </c>
      <c r="D23" s="602"/>
      <c r="E23" s="603"/>
      <c r="F23" s="322">
        <v>46023</v>
      </c>
    </row>
    <row r="24" spans="2:6" ht="13.5" thickBot="1">
      <c r="B24" s="323"/>
      <c r="C24" s="324"/>
      <c r="D24" s="324"/>
      <c r="E24" s="324"/>
      <c r="F24" s="325"/>
    </row>
    <row r="25" spans="2:6">
      <c r="B25" s="570" t="s">
        <v>23</v>
      </c>
      <c r="C25" s="571"/>
      <c r="D25" s="571"/>
      <c r="E25" s="571"/>
      <c r="F25" s="572"/>
    </row>
    <row r="26" spans="2:6">
      <c r="B26" s="326">
        <v>1</v>
      </c>
      <c r="C26" s="604" t="s">
        <v>37</v>
      </c>
      <c r="D26" s="604"/>
      <c r="E26" s="604"/>
      <c r="F26" s="327" t="s">
        <v>38</v>
      </c>
    </row>
    <row r="27" spans="2:6" ht="15">
      <c r="B27" s="328" t="s">
        <v>25</v>
      </c>
      <c r="C27" s="605" t="s">
        <v>39</v>
      </c>
      <c r="D27" s="605"/>
      <c r="E27" s="605"/>
      <c r="F27" s="329">
        <f>F21</f>
        <v>3095</v>
      </c>
    </row>
    <row r="28" spans="2:6">
      <c r="B28" s="307" t="s">
        <v>27</v>
      </c>
      <c r="C28" s="592" t="s">
        <v>13</v>
      </c>
      <c r="D28" s="592"/>
      <c r="E28" s="330">
        <v>0.3</v>
      </c>
      <c r="F28" s="331">
        <v>0</v>
      </c>
    </row>
    <row r="29" spans="2:6">
      <c r="B29" s="307" t="s">
        <v>30</v>
      </c>
      <c r="C29" s="332" t="s">
        <v>230</v>
      </c>
      <c r="D29" s="332"/>
      <c r="E29" s="332" t="s">
        <v>232</v>
      </c>
      <c r="F29" s="331">
        <v>0</v>
      </c>
    </row>
    <row r="30" spans="2:6" ht="15">
      <c r="B30" s="307" t="s">
        <v>40</v>
      </c>
      <c r="C30" s="333" t="s">
        <v>231</v>
      </c>
      <c r="D30" s="334"/>
      <c r="E30" s="335">
        <f>'4-Aux. Escrit.(Horário Noturno)'!E30</f>
        <v>0.22500000000000001</v>
      </c>
      <c r="F30" s="336">
        <f>(F27/220)*2*22*E30</f>
        <v>139.28</v>
      </c>
    </row>
    <row r="31" spans="2:6">
      <c r="B31" s="307" t="s">
        <v>41</v>
      </c>
      <c r="C31" s="606" t="s">
        <v>42</v>
      </c>
      <c r="D31" s="606"/>
      <c r="E31" s="606"/>
      <c r="F31" s="331">
        <f t="shared" ref="F31" si="0">F27/220*0.2*0*15</f>
        <v>0</v>
      </c>
    </row>
    <row r="32" spans="2:6">
      <c r="B32" s="307" t="s">
        <v>43</v>
      </c>
      <c r="C32" s="606" t="s">
        <v>44</v>
      </c>
      <c r="D32" s="606"/>
      <c r="E32" s="606"/>
      <c r="F32" s="331">
        <v>0</v>
      </c>
    </row>
    <row r="33" spans="2:8">
      <c r="B33" s="307" t="s">
        <v>45</v>
      </c>
      <c r="C33" s="606" t="s">
        <v>46</v>
      </c>
      <c r="D33" s="606"/>
      <c r="E33" s="606"/>
      <c r="F33" s="331">
        <v>0</v>
      </c>
    </row>
    <row r="34" spans="2:8" ht="13.5" thickBot="1">
      <c r="B34" s="626" t="s">
        <v>233</v>
      </c>
      <c r="C34" s="627"/>
      <c r="D34" s="627"/>
      <c r="E34" s="627"/>
      <c r="F34" s="337">
        <f>ROUND(SUM(F27:F33),2)</f>
        <v>3234.28</v>
      </c>
    </row>
    <row r="35" spans="2:8">
      <c r="B35" s="338"/>
      <c r="C35" s="339"/>
      <c r="D35" s="339"/>
      <c r="E35" s="340"/>
      <c r="F35" s="341"/>
    </row>
    <row r="36" spans="2:8" ht="13.5" thickBot="1">
      <c r="B36" s="338"/>
      <c r="C36" s="339"/>
      <c r="D36" s="339"/>
      <c r="E36" s="340"/>
      <c r="F36" s="341"/>
    </row>
    <row r="37" spans="2:8">
      <c r="B37" s="570" t="s">
        <v>47</v>
      </c>
      <c r="C37" s="571"/>
      <c r="D37" s="571"/>
      <c r="E37" s="571"/>
      <c r="F37" s="572"/>
    </row>
    <row r="38" spans="2:8">
      <c r="B38" s="628" t="s">
        <v>48</v>
      </c>
      <c r="C38" s="629"/>
      <c r="D38" s="629"/>
      <c r="E38" s="629"/>
      <c r="F38" s="630"/>
    </row>
    <row r="39" spans="2:8">
      <c r="B39" s="326" t="s">
        <v>49</v>
      </c>
      <c r="C39" s="631" t="s">
        <v>50</v>
      </c>
      <c r="D39" s="631"/>
      <c r="E39" s="342" t="s">
        <v>51</v>
      </c>
      <c r="F39" s="343" t="s">
        <v>38</v>
      </c>
    </row>
    <row r="40" spans="2:8">
      <c r="B40" s="328" t="s">
        <v>25</v>
      </c>
      <c r="C40" s="622" t="s">
        <v>52</v>
      </c>
      <c r="D40" s="622"/>
      <c r="E40" s="344">
        <v>8.3299999999999999E-2</v>
      </c>
      <c r="F40" s="345">
        <f>ROUND(F$34*E40,2)</f>
        <v>269.42</v>
      </c>
      <c r="H40" s="346">
        <f>F34*E40</f>
        <v>269.42</v>
      </c>
    </row>
    <row r="41" spans="2:8">
      <c r="B41" s="328" t="s">
        <v>27</v>
      </c>
      <c r="C41" s="622" t="s">
        <v>177</v>
      </c>
      <c r="D41" s="622"/>
      <c r="E41" s="347">
        <f>'1-Assistente Administrativo'!E41</f>
        <v>0</v>
      </c>
      <c r="F41" s="345">
        <f>ROUND(F$34*E41,2)</f>
        <v>0</v>
      </c>
    </row>
    <row r="42" spans="2:8">
      <c r="B42" s="328" t="s">
        <v>3</v>
      </c>
      <c r="C42" s="623" t="s">
        <v>178</v>
      </c>
      <c r="D42" s="624"/>
      <c r="E42" s="347">
        <f>'1-Assistente Administrativo'!E42</f>
        <v>3.0249999999999999E-2</v>
      </c>
      <c r="F42" s="345">
        <f>ROUND(F$34*E42,2)</f>
        <v>97.84</v>
      </c>
      <c r="G42" s="348">
        <f>E42+E41</f>
        <v>3.0249999999999999E-2</v>
      </c>
    </row>
    <row r="43" spans="2:8">
      <c r="B43" s="625" t="s">
        <v>114</v>
      </c>
      <c r="C43" s="604"/>
      <c r="D43" s="604"/>
      <c r="E43" s="349">
        <f>E40+E41+E42</f>
        <v>0.11360000000000001</v>
      </c>
      <c r="F43" s="343">
        <f>SUM(F40:F42)</f>
        <v>367.26</v>
      </c>
    </row>
    <row r="44" spans="2:8">
      <c r="B44" s="307" t="s">
        <v>40</v>
      </c>
      <c r="C44" s="547" t="s">
        <v>115</v>
      </c>
      <c r="D44" s="548"/>
      <c r="E44" s="287">
        <f>E43*E58</f>
        <v>4.0899999999999999E-2</v>
      </c>
      <c r="F44" s="331">
        <f>ROUND(F$34*E44,2)</f>
        <v>132.28</v>
      </c>
      <c r="G44" s="350"/>
    </row>
    <row r="45" spans="2:8">
      <c r="B45" s="351"/>
      <c r="C45" s="352"/>
      <c r="D45" s="353"/>
      <c r="E45" s="354">
        <f>E44+E43</f>
        <v>0.1545</v>
      </c>
      <c r="F45" s="355"/>
      <c r="G45" s="350"/>
    </row>
    <row r="46" spans="2:8" ht="13.5" thickBot="1">
      <c r="B46" s="626" t="s">
        <v>234</v>
      </c>
      <c r="C46" s="627"/>
      <c r="D46" s="627"/>
      <c r="E46" s="627"/>
      <c r="F46" s="337">
        <f>SUM(F43:F44)</f>
        <v>499.54</v>
      </c>
    </row>
    <row r="47" spans="2:8" ht="25.5" customHeight="1" thickBot="1">
      <c r="B47" s="632"/>
      <c r="C47" s="632"/>
      <c r="D47" s="632"/>
      <c r="E47" s="632"/>
      <c r="F47" s="632"/>
    </row>
    <row r="48" spans="2:8">
      <c r="B48" s="633" t="s">
        <v>53</v>
      </c>
      <c r="C48" s="634"/>
      <c r="D48" s="634"/>
      <c r="E48" s="634"/>
      <c r="F48" s="635"/>
    </row>
    <row r="49" spans="2:9">
      <c r="B49" s="326" t="s">
        <v>54</v>
      </c>
      <c r="C49" s="584" t="s">
        <v>55</v>
      </c>
      <c r="D49" s="584"/>
      <c r="E49" s="342" t="s">
        <v>51</v>
      </c>
      <c r="F49" s="327" t="s">
        <v>38</v>
      </c>
    </row>
    <row r="50" spans="2:9">
      <c r="B50" s="307" t="s">
        <v>25</v>
      </c>
      <c r="C50" s="592" t="s">
        <v>56</v>
      </c>
      <c r="D50" s="592"/>
      <c r="E50" s="287">
        <v>0.2</v>
      </c>
      <c r="F50" s="331">
        <f>ROUND(F$34*E50,2)</f>
        <v>646.86</v>
      </c>
    </row>
    <row r="51" spans="2:9">
      <c r="B51" s="307" t="s">
        <v>27</v>
      </c>
      <c r="C51" s="592" t="s">
        <v>57</v>
      </c>
      <c r="D51" s="592"/>
      <c r="E51" s="287">
        <v>2.5000000000000001E-2</v>
      </c>
      <c r="F51" s="331">
        <f t="shared" ref="F51:F57" si="1">ROUND(F$34*E51,2)</f>
        <v>80.86</v>
      </c>
    </row>
    <row r="52" spans="2:9">
      <c r="B52" s="307" t="s">
        <v>30</v>
      </c>
      <c r="C52" s="592" t="s">
        <v>58</v>
      </c>
      <c r="D52" s="592"/>
      <c r="E52" s="287">
        <v>2.1999999999999999E-2</v>
      </c>
      <c r="F52" s="331">
        <f t="shared" si="1"/>
        <v>71.150000000000006</v>
      </c>
    </row>
    <row r="53" spans="2:9">
      <c r="B53" s="307" t="s">
        <v>40</v>
      </c>
      <c r="C53" s="592" t="s">
        <v>59</v>
      </c>
      <c r="D53" s="592"/>
      <c r="E53" s="287">
        <v>1.4999999999999999E-2</v>
      </c>
      <c r="F53" s="331">
        <f t="shared" si="1"/>
        <v>48.51</v>
      </c>
    </row>
    <row r="54" spans="2:9">
      <c r="B54" s="307" t="s">
        <v>41</v>
      </c>
      <c r="C54" s="592" t="s">
        <v>60</v>
      </c>
      <c r="D54" s="592"/>
      <c r="E54" s="287">
        <v>0.01</v>
      </c>
      <c r="F54" s="331">
        <f t="shared" si="1"/>
        <v>32.340000000000003</v>
      </c>
    </row>
    <row r="55" spans="2:9">
      <c r="B55" s="307" t="s">
        <v>61</v>
      </c>
      <c r="C55" s="592" t="s">
        <v>62</v>
      </c>
      <c r="D55" s="592"/>
      <c r="E55" s="287">
        <v>6.0000000000000001E-3</v>
      </c>
      <c r="F55" s="331">
        <f t="shared" si="1"/>
        <v>19.41</v>
      </c>
    </row>
    <row r="56" spans="2:9">
      <c r="B56" s="307" t="s">
        <v>43</v>
      </c>
      <c r="C56" s="592" t="s">
        <v>8</v>
      </c>
      <c r="D56" s="592"/>
      <c r="E56" s="287">
        <v>2E-3</v>
      </c>
      <c r="F56" s="331">
        <f t="shared" si="1"/>
        <v>6.47</v>
      </c>
    </row>
    <row r="57" spans="2:9">
      <c r="B57" s="307" t="s">
        <v>45</v>
      </c>
      <c r="C57" s="592" t="s">
        <v>9</v>
      </c>
      <c r="D57" s="592"/>
      <c r="E57" s="287">
        <v>0.08</v>
      </c>
      <c r="F57" s="331">
        <f t="shared" si="1"/>
        <v>258.74</v>
      </c>
    </row>
    <row r="58" spans="2:9" ht="13.5" thickBot="1">
      <c r="B58" s="626" t="s">
        <v>235</v>
      </c>
      <c r="C58" s="627"/>
      <c r="D58" s="627"/>
      <c r="E58" s="356">
        <f t="shared" ref="E58:F58" si="2">SUM(E50:E57)</f>
        <v>0.36</v>
      </c>
      <c r="F58" s="337">
        <f t="shared" si="2"/>
        <v>1164.3399999999999</v>
      </c>
    </row>
    <row r="59" spans="2:9" ht="16.5" customHeight="1" thickBot="1">
      <c r="B59" s="357"/>
      <c r="C59" s="358"/>
      <c r="D59" s="358"/>
      <c r="E59" s="359"/>
      <c r="F59" s="360"/>
      <c r="G59" s="338"/>
    </row>
    <row r="60" spans="2:9">
      <c r="B60" s="570" t="s">
        <v>63</v>
      </c>
      <c r="C60" s="571"/>
      <c r="D60" s="571"/>
      <c r="E60" s="571"/>
      <c r="F60" s="572"/>
    </row>
    <row r="61" spans="2:9">
      <c r="B61" s="326" t="s">
        <v>64</v>
      </c>
      <c r="C61" s="279" t="s">
        <v>14</v>
      </c>
      <c r="D61" s="279" t="s">
        <v>119</v>
      </c>
      <c r="E61" s="279" t="s">
        <v>120</v>
      </c>
      <c r="F61" s="327" t="s">
        <v>38</v>
      </c>
      <c r="G61" s="304">
        <v>5.5</v>
      </c>
      <c r="H61" s="304">
        <v>22</v>
      </c>
    </row>
    <row r="62" spans="2:9">
      <c r="B62" s="307" t="s">
        <v>25</v>
      </c>
      <c r="C62" s="332" t="s">
        <v>65</v>
      </c>
      <c r="D62" s="332">
        <f>'1-Assistente Administrativo'!D62</f>
        <v>21</v>
      </c>
      <c r="E62" s="361">
        <f>'1-Assistente Administrativo'!E62</f>
        <v>5.5</v>
      </c>
      <c r="F62" s="362">
        <f>(E62*2*D62)-(F27*6%)</f>
        <v>45.3</v>
      </c>
      <c r="G62" s="304">
        <f>G61*2*D62</f>
        <v>231</v>
      </c>
      <c r="H62" s="346">
        <f>F27*6%</f>
        <v>185.7</v>
      </c>
      <c r="I62" s="346">
        <f>G62-H62</f>
        <v>45.3</v>
      </c>
    </row>
    <row r="63" spans="2:9">
      <c r="B63" s="307" t="s">
        <v>27</v>
      </c>
      <c r="C63" s="332" t="s">
        <v>123</v>
      </c>
      <c r="D63" s="332">
        <f>D62</f>
        <v>21</v>
      </c>
      <c r="E63" s="361">
        <f>'5-Téc. em Secretariado'!E63</f>
        <v>44.7</v>
      </c>
      <c r="F63" s="331">
        <f>D63*E63</f>
        <v>938.7</v>
      </c>
    </row>
    <row r="64" spans="2:9">
      <c r="B64" s="307" t="s">
        <v>3</v>
      </c>
      <c r="C64" s="636" t="s">
        <v>66</v>
      </c>
      <c r="D64" s="637"/>
      <c r="E64" s="638"/>
      <c r="F64" s="331">
        <v>0</v>
      </c>
    </row>
    <row r="65" spans="2:6">
      <c r="B65" s="307" t="s">
        <v>40</v>
      </c>
      <c r="C65" s="636" t="s">
        <v>67</v>
      </c>
      <c r="D65" s="637"/>
      <c r="E65" s="638"/>
      <c r="F65" s="331">
        <v>0</v>
      </c>
    </row>
    <row r="66" spans="2:6">
      <c r="B66" s="307" t="s">
        <v>5</v>
      </c>
      <c r="C66" s="606" t="s">
        <v>68</v>
      </c>
      <c r="D66" s="606"/>
      <c r="E66" s="606"/>
      <c r="F66" s="331">
        <v>3.61</v>
      </c>
    </row>
    <row r="67" spans="2:6">
      <c r="B67" s="307" t="s">
        <v>61</v>
      </c>
      <c r="C67" s="606" t="s">
        <v>69</v>
      </c>
      <c r="D67" s="606"/>
      <c r="E67" s="606"/>
      <c r="F67" s="331">
        <v>0</v>
      </c>
    </row>
    <row r="68" spans="2:6">
      <c r="B68" s="307" t="s">
        <v>7</v>
      </c>
      <c r="C68" s="636" t="s">
        <v>70</v>
      </c>
      <c r="D68" s="637"/>
      <c r="E68" s="638"/>
      <c r="F68" s="331">
        <v>0</v>
      </c>
    </row>
    <row r="69" spans="2:6">
      <c r="B69" s="307" t="s">
        <v>61</v>
      </c>
      <c r="C69" s="636" t="s">
        <v>71</v>
      </c>
      <c r="D69" s="637"/>
      <c r="E69" s="638"/>
      <c r="F69" s="331">
        <v>0</v>
      </c>
    </row>
    <row r="70" spans="2:6" ht="13.5" thickBot="1">
      <c r="B70" s="626" t="s">
        <v>236</v>
      </c>
      <c r="C70" s="627" t="s">
        <v>72</v>
      </c>
      <c r="D70" s="627"/>
      <c r="E70" s="627"/>
      <c r="F70" s="337">
        <f>SUM(F62:F69)</f>
        <v>987.61</v>
      </c>
    </row>
    <row r="71" spans="2:6" ht="18.75" customHeight="1" thickBot="1">
      <c r="B71" s="357"/>
      <c r="C71" s="363"/>
      <c r="D71" s="363"/>
      <c r="E71" s="363"/>
      <c r="F71" s="364"/>
    </row>
    <row r="72" spans="2:6">
      <c r="B72" s="570" t="s">
        <v>73</v>
      </c>
      <c r="C72" s="571"/>
      <c r="D72" s="571"/>
      <c r="E72" s="571"/>
      <c r="F72" s="572"/>
    </row>
    <row r="73" spans="2:6">
      <c r="B73" s="278">
        <v>2</v>
      </c>
      <c r="C73" s="584" t="s">
        <v>74</v>
      </c>
      <c r="D73" s="584"/>
      <c r="E73" s="584"/>
      <c r="F73" s="280" t="s">
        <v>75</v>
      </c>
    </row>
    <row r="74" spans="2:6">
      <c r="B74" s="281" t="s">
        <v>49</v>
      </c>
      <c r="C74" s="639" t="s">
        <v>50</v>
      </c>
      <c r="D74" s="639"/>
      <c r="E74" s="639"/>
      <c r="F74" s="282">
        <f>F46</f>
        <v>499.54</v>
      </c>
    </row>
    <row r="75" spans="2:6">
      <c r="B75" s="281" t="s">
        <v>54</v>
      </c>
      <c r="C75" s="639" t="s">
        <v>55</v>
      </c>
      <c r="D75" s="639"/>
      <c r="E75" s="639"/>
      <c r="F75" s="282">
        <f>F58</f>
        <v>1164.3399999999999</v>
      </c>
    </row>
    <row r="76" spans="2:6">
      <c r="B76" s="281" t="s">
        <v>64</v>
      </c>
      <c r="C76" s="639" t="s">
        <v>14</v>
      </c>
      <c r="D76" s="639"/>
      <c r="E76" s="639"/>
      <c r="F76" s="282">
        <f>F70</f>
        <v>987.61</v>
      </c>
    </row>
    <row r="77" spans="2:6" ht="13.5" thickBot="1">
      <c r="B77" s="646" t="s">
        <v>237</v>
      </c>
      <c r="C77" s="647"/>
      <c r="D77" s="647"/>
      <c r="E77" s="647"/>
      <c r="F77" s="365">
        <f>SUM(F74:F76)</f>
        <v>2651.49</v>
      </c>
    </row>
    <row r="78" spans="2:6" ht="13.5" thickBot="1">
      <c r="B78" s="366"/>
      <c r="C78" s="366"/>
      <c r="D78" s="366"/>
      <c r="E78" s="366"/>
      <c r="F78" s="367"/>
    </row>
    <row r="79" spans="2:6">
      <c r="B79" s="570" t="s">
        <v>76</v>
      </c>
      <c r="C79" s="571"/>
      <c r="D79" s="571"/>
      <c r="E79" s="571"/>
      <c r="F79" s="572"/>
    </row>
    <row r="80" spans="2:6">
      <c r="B80" s="278">
        <v>3</v>
      </c>
      <c r="C80" s="648" t="s">
        <v>19</v>
      </c>
      <c r="D80" s="649"/>
      <c r="E80" s="342" t="s">
        <v>0</v>
      </c>
      <c r="F80" s="280" t="s">
        <v>75</v>
      </c>
    </row>
    <row r="81" spans="2:8">
      <c r="B81" s="281" t="s">
        <v>1</v>
      </c>
      <c r="C81" s="547" t="s">
        <v>10</v>
      </c>
      <c r="D81" s="548"/>
      <c r="E81" s="286">
        <f>'1-Assistente Administrativo'!E81</f>
        <v>8.0000000000000004E-4</v>
      </c>
      <c r="F81" s="282">
        <f>E81*$F$34</f>
        <v>2.59</v>
      </c>
    </row>
    <row r="82" spans="2:8">
      <c r="B82" s="281" t="s">
        <v>2</v>
      </c>
      <c r="C82" s="547" t="s">
        <v>77</v>
      </c>
      <c r="D82" s="548"/>
      <c r="E82" s="286">
        <f>'1-Assistente Administrativo'!E82</f>
        <v>1E-4</v>
      </c>
      <c r="F82" s="282">
        <f>E82*$F$34</f>
        <v>0.32</v>
      </c>
      <c r="H82" s="346">
        <f>E82*F34</f>
        <v>0.32</v>
      </c>
    </row>
    <row r="83" spans="2:8">
      <c r="B83" s="281" t="s">
        <v>4</v>
      </c>
      <c r="C83" s="547" t="s">
        <v>20</v>
      </c>
      <c r="D83" s="548"/>
      <c r="E83" s="286">
        <f>'1-Assistente Administrativo'!E83</f>
        <v>4.0000000000000002E-4</v>
      </c>
      <c r="F83" s="282">
        <f t="shared" ref="F83:F85" si="3">E83*$F$34</f>
        <v>1.29</v>
      </c>
    </row>
    <row r="84" spans="2:8">
      <c r="B84" s="281" t="s">
        <v>5</v>
      </c>
      <c r="C84" s="547" t="s">
        <v>106</v>
      </c>
      <c r="D84" s="548"/>
      <c r="E84" s="286">
        <f>'1-Assistente Administrativo'!E84</f>
        <v>1E-4</v>
      </c>
      <c r="F84" s="282">
        <f t="shared" si="3"/>
        <v>0.32</v>
      </c>
    </row>
    <row r="85" spans="2:8" ht="30.75" customHeight="1">
      <c r="B85" s="368" t="s">
        <v>6</v>
      </c>
      <c r="C85" s="640" t="s">
        <v>78</v>
      </c>
      <c r="D85" s="641"/>
      <c r="E85" s="369">
        <v>0.04</v>
      </c>
      <c r="F85" s="370">
        <f t="shared" si="3"/>
        <v>129.37</v>
      </c>
      <c r="G85" s="371"/>
    </row>
    <row r="86" spans="2:8" ht="13.5" thickBot="1">
      <c r="B86" s="642" t="s">
        <v>238</v>
      </c>
      <c r="C86" s="643"/>
      <c r="D86" s="644"/>
      <c r="E86" s="372">
        <f>SUM(E81:E85)</f>
        <v>4.1399999999999999E-2</v>
      </c>
      <c r="F86" s="365">
        <f>SUM(F81:F85)</f>
        <v>133.88999999999999</v>
      </c>
    </row>
    <row r="87" spans="2:8" ht="14.25" customHeight="1">
      <c r="B87" s="645"/>
      <c r="C87" s="645"/>
      <c r="D87" s="645"/>
      <c r="E87" s="645"/>
      <c r="F87" s="645"/>
    </row>
    <row r="88" spans="2:8" ht="13.5" thickBot="1">
      <c r="B88" s="373"/>
      <c r="C88" s="373"/>
      <c r="D88" s="373"/>
      <c r="E88" s="373"/>
      <c r="F88" s="373"/>
    </row>
    <row r="89" spans="2:8">
      <c r="B89" s="570" t="s">
        <v>79</v>
      </c>
      <c r="C89" s="571"/>
      <c r="D89" s="571"/>
      <c r="E89" s="571"/>
      <c r="F89" s="572"/>
    </row>
    <row r="90" spans="2:8">
      <c r="B90" s="651" t="s">
        <v>80</v>
      </c>
      <c r="C90" s="584"/>
      <c r="D90" s="584"/>
      <c r="E90" s="584"/>
      <c r="F90" s="652"/>
    </row>
    <row r="91" spans="2:8">
      <c r="B91" s="278" t="s">
        <v>17</v>
      </c>
      <c r="C91" s="648" t="s">
        <v>81</v>
      </c>
      <c r="D91" s="649"/>
      <c r="E91" s="279" t="s">
        <v>0</v>
      </c>
      <c r="F91" s="280" t="s">
        <v>75</v>
      </c>
    </row>
    <row r="92" spans="2:8" ht="15">
      <c r="B92" s="281" t="s">
        <v>1</v>
      </c>
      <c r="C92" s="547" t="s">
        <v>107</v>
      </c>
      <c r="D92" s="548"/>
      <c r="E92" s="374">
        <f>'1-Assistente Administrativo'!E92</f>
        <v>0</v>
      </c>
      <c r="F92" s="375">
        <f>E92*$F$34</f>
        <v>0</v>
      </c>
    </row>
    <row r="93" spans="2:8" ht="15">
      <c r="B93" s="281" t="s">
        <v>2</v>
      </c>
      <c r="C93" s="547" t="s">
        <v>82</v>
      </c>
      <c r="D93" s="548"/>
      <c r="E93" s="374">
        <f>'1-Assistente Administrativo'!E93</f>
        <v>0</v>
      </c>
      <c r="F93" s="375">
        <f t="shared" ref="F93:F96" si="4">E93*$F$34</f>
        <v>0</v>
      </c>
    </row>
    <row r="94" spans="2:8" ht="15">
      <c r="B94" s="281" t="s">
        <v>3</v>
      </c>
      <c r="C94" s="547" t="s">
        <v>83</v>
      </c>
      <c r="D94" s="548"/>
      <c r="E94" s="374">
        <f>'1-Assistente Administrativo'!E94</f>
        <v>0</v>
      </c>
      <c r="F94" s="375">
        <f t="shared" si="4"/>
        <v>0</v>
      </c>
    </row>
    <row r="95" spans="2:8" ht="15">
      <c r="B95" s="281" t="s">
        <v>4</v>
      </c>
      <c r="C95" s="547" t="s">
        <v>84</v>
      </c>
      <c r="D95" s="548"/>
      <c r="E95" s="374">
        <f>'1-Assistente Administrativo'!E95</f>
        <v>0</v>
      </c>
      <c r="F95" s="375">
        <f t="shared" si="4"/>
        <v>0</v>
      </c>
    </row>
    <row r="96" spans="2:8" ht="15">
      <c r="B96" s="281" t="s">
        <v>5</v>
      </c>
      <c r="C96" s="547" t="s">
        <v>108</v>
      </c>
      <c r="D96" s="548"/>
      <c r="E96" s="374">
        <f>'1-Assistente Administrativo'!E96</f>
        <v>0</v>
      </c>
      <c r="F96" s="375">
        <f t="shared" si="4"/>
        <v>0</v>
      </c>
    </row>
    <row r="97" spans="2:6" ht="15">
      <c r="B97" s="281" t="s">
        <v>6</v>
      </c>
      <c r="C97" s="547" t="s">
        <v>100</v>
      </c>
      <c r="D97" s="548"/>
      <c r="E97" s="374">
        <f>'1-Assistente Administrativo'!E97</f>
        <v>0</v>
      </c>
      <c r="F97" s="375">
        <f>E97*$F$34</f>
        <v>0</v>
      </c>
    </row>
    <row r="98" spans="2:6" ht="13.5" thickBot="1">
      <c r="B98" s="642" t="s">
        <v>239</v>
      </c>
      <c r="C98" s="643"/>
      <c r="D98" s="644"/>
      <c r="E98" s="376">
        <f t="shared" ref="E98:F98" si="5">SUM(E92:E97)</f>
        <v>0</v>
      </c>
      <c r="F98" s="365">
        <f t="shared" si="5"/>
        <v>0</v>
      </c>
    </row>
    <row r="99" spans="2:6" ht="19.5" customHeight="1" thickBot="1">
      <c r="B99" s="650"/>
      <c r="C99" s="650"/>
      <c r="D99" s="650"/>
      <c r="E99" s="650"/>
      <c r="F99" s="650"/>
    </row>
    <row r="100" spans="2:6">
      <c r="B100" s="570" t="s">
        <v>85</v>
      </c>
      <c r="C100" s="571"/>
      <c r="D100" s="571"/>
      <c r="E100" s="571"/>
      <c r="F100" s="572"/>
    </row>
    <row r="101" spans="2:6">
      <c r="B101" s="278" t="s">
        <v>18</v>
      </c>
      <c r="C101" s="584" t="s">
        <v>86</v>
      </c>
      <c r="D101" s="584"/>
      <c r="E101" s="584"/>
      <c r="F101" s="280" t="s">
        <v>75</v>
      </c>
    </row>
    <row r="102" spans="2:6">
      <c r="B102" s="281" t="s">
        <v>1</v>
      </c>
      <c r="C102" s="639" t="s">
        <v>109</v>
      </c>
      <c r="D102" s="639"/>
      <c r="E102" s="639"/>
      <c r="F102" s="282">
        <v>0</v>
      </c>
    </row>
    <row r="103" spans="2:6" ht="13.5" thickBot="1">
      <c r="B103" s="653" t="s">
        <v>240</v>
      </c>
      <c r="C103" s="654"/>
      <c r="D103" s="654"/>
      <c r="E103" s="654"/>
      <c r="F103" s="377">
        <f>SUM(F102)</f>
        <v>0</v>
      </c>
    </row>
    <row r="104" spans="2:6">
      <c r="B104" s="570" t="s">
        <v>87</v>
      </c>
      <c r="C104" s="571"/>
      <c r="D104" s="571"/>
      <c r="E104" s="571"/>
      <c r="F104" s="572"/>
    </row>
    <row r="105" spans="2:6">
      <c r="B105" s="278">
        <v>4</v>
      </c>
      <c r="C105" s="584" t="s">
        <v>88</v>
      </c>
      <c r="D105" s="584"/>
      <c r="E105" s="584"/>
      <c r="F105" s="280" t="s">
        <v>75</v>
      </c>
    </row>
    <row r="106" spans="2:6">
      <c r="B106" s="281" t="s">
        <v>17</v>
      </c>
      <c r="C106" s="639" t="s">
        <v>81</v>
      </c>
      <c r="D106" s="639"/>
      <c r="E106" s="639"/>
      <c r="F106" s="282">
        <f>F98</f>
        <v>0</v>
      </c>
    </row>
    <row r="107" spans="2:6">
      <c r="B107" s="281" t="s">
        <v>18</v>
      </c>
      <c r="C107" s="639" t="s">
        <v>86</v>
      </c>
      <c r="D107" s="639"/>
      <c r="E107" s="639"/>
      <c r="F107" s="282">
        <f>F103</f>
        <v>0</v>
      </c>
    </row>
    <row r="108" spans="2:6" ht="13.5" thickBot="1">
      <c r="B108" s="646" t="s">
        <v>241</v>
      </c>
      <c r="C108" s="647"/>
      <c r="D108" s="647"/>
      <c r="E108" s="647"/>
      <c r="F108" s="365">
        <f>SUM(F106:F107)</f>
        <v>0</v>
      </c>
    </row>
    <row r="109" spans="2:6" ht="13.5" thickBot="1">
      <c r="B109" s="378"/>
      <c r="E109" s="379"/>
      <c r="F109" s="380"/>
    </row>
    <row r="110" spans="2:6">
      <c r="B110" s="570" t="s">
        <v>89</v>
      </c>
      <c r="C110" s="571"/>
      <c r="D110" s="571"/>
      <c r="E110" s="571"/>
      <c r="F110" s="572"/>
    </row>
    <row r="111" spans="2:6">
      <c r="B111" s="278">
        <v>5</v>
      </c>
      <c r="C111" s="584" t="s">
        <v>15</v>
      </c>
      <c r="D111" s="584"/>
      <c r="E111" s="584"/>
      <c r="F111" s="280" t="s">
        <v>75</v>
      </c>
    </row>
    <row r="112" spans="2:6">
      <c r="B112" s="281" t="s">
        <v>1</v>
      </c>
      <c r="C112" s="639" t="s">
        <v>16</v>
      </c>
      <c r="D112" s="639"/>
      <c r="E112" s="639"/>
      <c r="F112" s="381">
        <f>'1-Assistente Administrativo'!F112</f>
        <v>0</v>
      </c>
    </row>
    <row r="113" spans="2:11">
      <c r="B113" s="281" t="s">
        <v>2</v>
      </c>
      <c r="C113" s="639" t="s">
        <v>24</v>
      </c>
      <c r="D113" s="639"/>
      <c r="E113" s="639"/>
      <c r="F113" s="381">
        <f>'1-Assistente Administrativo'!F113</f>
        <v>0</v>
      </c>
    </row>
    <row r="114" spans="2:11">
      <c r="B114" s="281" t="s">
        <v>3</v>
      </c>
      <c r="C114" s="639" t="s">
        <v>105</v>
      </c>
      <c r="D114" s="639"/>
      <c r="E114" s="639"/>
      <c r="F114" s="381">
        <f>'1-Assistente Administrativo'!F114</f>
        <v>2.6</v>
      </c>
    </row>
    <row r="115" spans="2:11">
      <c r="B115" s="281" t="s">
        <v>4</v>
      </c>
      <c r="C115" s="639" t="s">
        <v>222</v>
      </c>
      <c r="D115" s="639"/>
      <c r="E115" s="639"/>
      <c r="F115" s="381">
        <f>'1-Assistente Administrativo'!F115</f>
        <v>2.74</v>
      </c>
      <c r="H115" s="382"/>
    </row>
    <row r="116" spans="2:11" ht="13.5" thickBot="1">
      <c r="B116" s="646" t="s">
        <v>242</v>
      </c>
      <c r="C116" s="647"/>
      <c r="D116" s="647"/>
      <c r="E116" s="647"/>
      <c r="F116" s="383">
        <f>SUM(F112:F115)</f>
        <v>5.34</v>
      </c>
    </row>
    <row r="117" spans="2:11" ht="13.5" thickBot="1">
      <c r="B117" s="378"/>
      <c r="E117" s="379"/>
      <c r="F117" s="380"/>
    </row>
    <row r="118" spans="2:11">
      <c r="B118" s="570" t="s">
        <v>90</v>
      </c>
      <c r="C118" s="571"/>
      <c r="D118" s="571"/>
      <c r="E118" s="571"/>
      <c r="F118" s="572"/>
    </row>
    <row r="119" spans="2:11">
      <c r="B119" s="278">
        <v>6</v>
      </c>
      <c r="C119" s="584" t="s">
        <v>21</v>
      </c>
      <c r="D119" s="584"/>
      <c r="E119" s="279" t="s">
        <v>0</v>
      </c>
      <c r="F119" s="280" t="s">
        <v>75</v>
      </c>
      <c r="G119" s="384"/>
      <c r="H119" s="384"/>
    </row>
    <row r="120" spans="2:11">
      <c r="B120" s="281" t="s">
        <v>1</v>
      </c>
      <c r="C120" s="547" t="s">
        <v>22</v>
      </c>
      <c r="D120" s="548"/>
      <c r="E120" s="276">
        <f>'5-Téc. em Secretariado'!E120</f>
        <v>1.35E-2</v>
      </c>
      <c r="F120" s="282">
        <f>E120*F136</f>
        <v>81.34</v>
      </c>
      <c r="G120" s="384"/>
      <c r="H120" s="384"/>
    </row>
    <row r="121" spans="2:11">
      <c r="B121" s="281" t="s">
        <v>2</v>
      </c>
      <c r="C121" s="547" t="s">
        <v>91</v>
      </c>
      <c r="D121" s="548"/>
      <c r="E121" s="276">
        <v>1.03E-2</v>
      </c>
      <c r="F121" s="282">
        <f>(F120+F136)*E121</f>
        <v>62.9</v>
      </c>
      <c r="G121" s="384"/>
      <c r="H121" s="384"/>
      <c r="K121" s="385"/>
    </row>
    <row r="122" spans="2:11">
      <c r="B122" s="283" t="s">
        <v>3</v>
      </c>
      <c r="C122" s="582" t="s">
        <v>92</v>
      </c>
      <c r="D122" s="583"/>
      <c r="E122" s="277">
        <f>E123+E124</f>
        <v>7.9000000000000001E-2</v>
      </c>
      <c r="F122" s="284">
        <f>((F120+F121+F136)/(1-E122))*E122</f>
        <v>529.16999999999996</v>
      </c>
      <c r="G122" s="384"/>
      <c r="H122" s="384"/>
      <c r="K122" s="386"/>
    </row>
    <row r="123" spans="2:11">
      <c r="B123" s="281"/>
      <c r="C123" s="547" t="s">
        <v>93</v>
      </c>
      <c r="D123" s="548"/>
      <c r="E123" s="276">
        <f>'1-Assistente Administrativo'!E123</f>
        <v>2.9000000000000001E-2</v>
      </c>
      <c r="F123" s="282">
        <f>F138*E123</f>
        <v>194.25</v>
      </c>
      <c r="G123" s="384"/>
      <c r="H123" s="387"/>
      <c r="I123" s="387"/>
      <c r="K123" s="388"/>
    </row>
    <row r="124" spans="2:11">
      <c r="B124" s="281"/>
      <c r="C124" s="547" t="s">
        <v>94</v>
      </c>
      <c r="D124" s="548"/>
      <c r="E124" s="285">
        <v>0.05</v>
      </c>
      <c r="F124" s="282">
        <f>E124*F138</f>
        <v>334.92</v>
      </c>
      <c r="G124" s="384"/>
      <c r="H124" s="384"/>
      <c r="K124" s="388"/>
    </row>
    <row r="125" spans="2:11">
      <c r="B125" s="281"/>
      <c r="C125" s="547" t="s">
        <v>95</v>
      </c>
      <c r="D125" s="548"/>
      <c r="E125" s="285">
        <v>0</v>
      </c>
      <c r="F125" s="282">
        <f>E125*F138</f>
        <v>0</v>
      </c>
      <c r="K125" s="386"/>
    </row>
    <row r="126" spans="2:11" ht="13.5" thickBot="1">
      <c r="B126" s="642" t="s">
        <v>243</v>
      </c>
      <c r="C126" s="643"/>
      <c r="D126" s="644"/>
      <c r="E126" s="376">
        <f>E122+E120+E121</f>
        <v>0.1028</v>
      </c>
      <c r="F126" s="365">
        <f>SUM(F120,F121,F122)</f>
        <v>673.41</v>
      </c>
      <c r="G126" s="346"/>
    </row>
    <row r="127" spans="2:11">
      <c r="B127" s="357"/>
      <c r="E127" s="379"/>
      <c r="F127" s="380"/>
    </row>
    <row r="128" spans="2:11" ht="14.25" customHeight="1" thickBot="1">
      <c r="B128" s="357"/>
      <c r="E128" s="379"/>
      <c r="F128" s="380"/>
    </row>
    <row r="129" spans="2:9" ht="13.5" thickBot="1">
      <c r="B129" s="655" t="s">
        <v>96</v>
      </c>
      <c r="C129" s="656"/>
      <c r="D129" s="656"/>
      <c r="E129" s="656"/>
      <c r="F129" s="657"/>
    </row>
    <row r="130" spans="2:9" ht="13.5" thickBot="1">
      <c r="B130" s="389"/>
      <c r="C130" s="668" t="s">
        <v>97</v>
      </c>
      <c r="D130" s="669"/>
      <c r="E130" s="670"/>
      <c r="F130" s="390" t="s">
        <v>75</v>
      </c>
    </row>
    <row r="131" spans="2:9" ht="13.5" thickBot="1">
      <c r="B131" s="391" t="s">
        <v>1</v>
      </c>
      <c r="C131" s="661" t="s">
        <v>23</v>
      </c>
      <c r="D131" s="662"/>
      <c r="E131" s="663"/>
      <c r="F131" s="392">
        <f>F34</f>
        <v>3234.28</v>
      </c>
    </row>
    <row r="132" spans="2:9" ht="13.5" thickBot="1">
      <c r="B132" s="391" t="s">
        <v>2</v>
      </c>
      <c r="C132" s="671" t="s">
        <v>47</v>
      </c>
      <c r="D132" s="672"/>
      <c r="E132" s="673"/>
      <c r="F132" s="392">
        <f>F77</f>
        <v>2651.49</v>
      </c>
    </row>
    <row r="133" spans="2:9" ht="13.5" thickBot="1">
      <c r="B133" s="391" t="s">
        <v>3</v>
      </c>
      <c r="C133" s="671" t="s">
        <v>76</v>
      </c>
      <c r="D133" s="672"/>
      <c r="E133" s="673"/>
      <c r="F133" s="392">
        <f>F86</f>
        <v>133.88999999999999</v>
      </c>
    </row>
    <row r="134" spans="2:9" ht="13.5" thickBot="1">
      <c r="B134" s="391" t="s">
        <v>4</v>
      </c>
      <c r="C134" s="671" t="s">
        <v>79</v>
      </c>
      <c r="D134" s="672"/>
      <c r="E134" s="673"/>
      <c r="F134" s="392">
        <f>F108</f>
        <v>0</v>
      </c>
    </row>
    <row r="135" spans="2:9" ht="13.5" thickBot="1">
      <c r="B135" s="391" t="s">
        <v>5</v>
      </c>
      <c r="C135" s="671" t="s">
        <v>89</v>
      </c>
      <c r="D135" s="672"/>
      <c r="E135" s="673"/>
      <c r="F135" s="392">
        <f>F116</f>
        <v>5.34</v>
      </c>
    </row>
    <row r="136" spans="2:9" ht="13.5" thickBot="1">
      <c r="B136" s="658" t="s">
        <v>98</v>
      </c>
      <c r="C136" s="659"/>
      <c r="D136" s="659"/>
      <c r="E136" s="660"/>
      <c r="F136" s="393">
        <f>SUM(F131:F135)</f>
        <v>6025</v>
      </c>
      <c r="G136" s="394"/>
      <c r="H136" s="346"/>
    </row>
    <row r="137" spans="2:9" ht="13.5" thickBot="1">
      <c r="B137" s="391" t="s">
        <v>6</v>
      </c>
      <c r="C137" s="661" t="s">
        <v>99</v>
      </c>
      <c r="D137" s="662"/>
      <c r="E137" s="663"/>
      <c r="F137" s="395">
        <f>F126</f>
        <v>673.41</v>
      </c>
    </row>
    <row r="138" spans="2:9" ht="13.5" thickBot="1">
      <c r="B138" s="658" t="s">
        <v>244</v>
      </c>
      <c r="C138" s="659"/>
      <c r="D138" s="659"/>
      <c r="E138" s="660"/>
      <c r="F138" s="396">
        <f>ROUND((F136+F137),2)</f>
        <v>6698.41</v>
      </c>
      <c r="G138" s="406">
        <v>6698.94</v>
      </c>
      <c r="H138" s="346">
        <f>F138-G138</f>
        <v>-0.53</v>
      </c>
    </row>
    <row r="139" spans="2:9" ht="13.5" thickBot="1">
      <c r="B139" s="664"/>
      <c r="C139" s="664"/>
      <c r="D139" s="664"/>
      <c r="E139" s="664"/>
      <c r="F139" s="664"/>
    </row>
    <row r="140" spans="2:9" ht="15.75" thickBot="1">
      <c r="B140" s="665" t="s">
        <v>220</v>
      </c>
      <c r="C140" s="666"/>
      <c r="D140" s="666"/>
      <c r="E140" s="667"/>
      <c r="F140" s="397">
        <f>'Quadro Resumido'!G10</f>
        <v>3</v>
      </c>
      <c r="G140" s="294"/>
      <c r="H140" s="294"/>
      <c r="I140" s="294"/>
    </row>
    <row r="141" spans="2:9" ht="15.75" thickBot="1">
      <c r="B141" s="289"/>
      <c r="C141" s="295"/>
      <c r="D141" s="295"/>
      <c r="E141" s="295"/>
      <c r="F141" s="290"/>
      <c r="G141" s="295"/>
      <c r="H141" s="295"/>
      <c r="I141" s="295"/>
    </row>
    <row r="142" spans="2:9" ht="15.75" thickBot="1">
      <c r="B142" s="665" t="s">
        <v>221</v>
      </c>
      <c r="C142" s="666"/>
      <c r="D142" s="666"/>
      <c r="E142" s="667"/>
      <c r="F142" s="398">
        <f>F140*F138</f>
        <v>20095.23</v>
      </c>
      <c r="G142" s="294"/>
      <c r="H142" s="294"/>
      <c r="I142" s="294"/>
    </row>
  </sheetData>
  <mergeCells count="119">
    <mergeCell ref="B136:E136"/>
    <mergeCell ref="C137:E137"/>
    <mergeCell ref="B138:E138"/>
    <mergeCell ref="B139:F139"/>
    <mergeCell ref="B140:E140"/>
    <mergeCell ref="B142:E142"/>
    <mergeCell ref="C130:E130"/>
    <mergeCell ref="C131:E131"/>
    <mergeCell ref="C132:E132"/>
    <mergeCell ref="C133:E133"/>
    <mergeCell ref="C134:E134"/>
    <mergeCell ref="C135:E135"/>
    <mergeCell ref="C122:D122"/>
    <mergeCell ref="C123:D123"/>
    <mergeCell ref="C124:D124"/>
    <mergeCell ref="C125:D125"/>
    <mergeCell ref="B126:D126"/>
    <mergeCell ref="B129:F129"/>
    <mergeCell ref="C115:E115"/>
    <mergeCell ref="B116:E116"/>
    <mergeCell ref="B118:F118"/>
    <mergeCell ref="C119:D119"/>
    <mergeCell ref="C120:D120"/>
    <mergeCell ref="C121:D121"/>
    <mergeCell ref="B108:E108"/>
    <mergeCell ref="B110:F110"/>
    <mergeCell ref="C111:E111"/>
    <mergeCell ref="C112:E112"/>
    <mergeCell ref="C113:E113"/>
    <mergeCell ref="C114:E114"/>
    <mergeCell ref="C102:E102"/>
    <mergeCell ref="B103:E103"/>
    <mergeCell ref="B104:F104"/>
    <mergeCell ref="C105:E105"/>
    <mergeCell ref="C106:E106"/>
    <mergeCell ref="C107:E107"/>
    <mergeCell ref="C96:D96"/>
    <mergeCell ref="C97:D97"/>
    <mergeCell ref="B98:D98"/>
    <mergeCell ref="B99:F99"/>
    <mergeCell ref="B100:F100"/>
    <mergeCell ref="C101:E101"/>
    <mergeCell ref="B90:F90"/>
    <mergeCell ref="C91:D91"/>
    <mergeCell ref="C92:D92"/>
    <mergeCell ref="C93:D93"/>
    <mergeCell ref="C94:D94"/>
    <mergeCell ref="C95:D95"/>
    <mergeCell ref="C83:D83"/>
    <mergeCell ref="C84:D84"/>
    <mergeCell ref="C85:D85"/>
    <mergeCell ref="B86:D86"/>
    <mergeCell ref="B87:F87"/>
    <mergeCell ref="B89:F89"/>
    <mergeCell ref="C76:E76"/>
    <mergeCell ref="B77:E77"/>
    <mergeCell ref="B79:F79"/>
    <mergeCell ref="C80:D80"/>
    <mergeCell ref="C81:D81"/>
    <mergeCell ref="C82:D82"/>
    <mergeCell ref="C69:E69"/>
    <mergeCell ref="B70:E70"/>
    <mergeCell ref="B72:F72"/>
    <mergeCell ref="C73:E73"/>
    <mergeCell ref="C74:E74"/>
    <mergeCell ref="C75:E75"/>
    <mergeCell ref="B60:F60"/>
    <mergeCell ref="C64:E64"/>
    <mergeCell ref="C65:E65"/>
    <mergeCell ref="C66:E66"/>
    <mergeCell ref="C67:E67"/>
    <mergeCell ref="C68:E68"/>
    <mergeCell ref="C53:D53"/>
    <mergeCell ref="C54:D54"/>
    <mergeCell ref="C55:D55"/>
    <mergeCell ref="C56:D56"/>
    <mergeCell ref="C57:D57"/>
    <mergeCell ref="B58:D58"/>
    <mergeCell ref="B47:F47"/>
    <mergeCell ref="B48:F48"/>
    <mergeCell ref="C49:D49"/>
    <mergeCell ref="C50:D50"/>
    <mergeCell ref="C51:D51"/>
    <mergeCell ref="C52:D52"/>
    <mergeCell ref="C40:D40"/>
    <mergeCell ref="C41:D41"/>
    <mergeCell ref="C42:D42"/>
    <mergeCell ref="B43:D43"/>
    <mergeCell ref="C44:D44"/>
    <mergeCell ref="B46:E46"/>
    <mergeCell ref="C32:E32"/>
    <mergeCell ref="C33:E33"/>
    <mergeCell ref="B34:E34"/>
    <mergeCell ref="B37:F37"/>
    <mergeCell ref="B38:F38"/>
    <mergeCell ref="C39:D39"/>
    <mergeCell ref="C23:E23"/>
    <mergeCell ref="B25:F25"/>
    <mergeCell ref="C26:E26"/>
    <mergeCell ref="C27:E27"/>
    <mergeCell ref="C28:D28"/>
    <mergeCell ref="C31:E31"/>
    <mergeCell ref="C16:E16"/>
    <mergeCell ref="C17:E17"/>
    <mergeCell ref="B18:F18"/>
    <mergeCell ref="C19:E19"/>
    <mergeCell ref="C21:E21"/>
    <mergeCell ref="C22:E22"/>
    <mergeCell ref="B8:D8"/>
    <mergeCell ref="B10:F10"/>
    <mergeCell ref="B12:F12"/>
    <mergeCell ref="C13:E13"/>
    <mergeCell ref="C14:E14"/>
    <mergeCell ref="C15:E15"/>
    <mergeCell ref="B5:F5"/>
    <mergeCell ref="B6:D6"/>
    <mergeCell ref="E6:F6"/>
    <mergeCell ref="B7:D7"/>
    <mergeCell ref="E7:F7"/>
  </mergeCells>
  <pageMargins left="0.51181102362204722" right="0.51181102362204722" top="0.78740157480314965" bottom="0.78740157480314965" header="0.31496062992125984" footer="0.31496062992125984"/>
  <pageSetup paperSize="9" scale="78" orientation="portrait" r:id="rId1"/>
  <headerFooter>
    <oddHeader>&amp;L&amp;G</oddHeader>
    <oddFooter>&amp;C&amp;G</oddFooter>
  </headerFooter>
  <rowBreaks count="2" manualBreakCount="2">
    <brk id="58" max="5" man="1"/>
    <brk id="126" max="5" man="1"/>
  </rowBreaks>
  <colBreaks count="1" manualBreakCount="1">
    <brk id="6" max="1048575" man="1"/>
  </col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B1:K142"/>
  <sheetViews>
    <sheetView view="pageBreakPreview" topLeftCell="A115" zoomScaleNormal="100" zoomScaleSheetLayoutView="100" workbookViewId="0">
      <selection activeCell="H129" sqref="H129"/>
    </sheetView>
  </sheetViews>
  <sheetFormatPr defaultColWidth="9.140625" defaultRowHeight="12.75"/>
  <cols>
    <col min="1" max="1" width="6" style="304" customWidth="1"/>
    <col min="2" max="2" width="9.5703125" style="304" customWidth="1"/>
    <col min="3" max="3" width="47.7109375" style="304" customWidth="1"/>
    <col min="4" max="4" width="8" style="304" customWidth="1"/>
    <col min="5" max="5" width="16.5703125" style="304" customWidth="1"/>
    <col min="6" max="6" width="29.42578125" style="304" customWidth="1"/>
    <col min="7" max="7" width="12" style="304" bestFit="1" customWidth="1"/>
    <col min="8" max="8" width="16" style="304" bestFit="1" customWidth="1"/>
    <col min="9" max="9" width="9.140625" style="304"/>
    <col min="10" max="10" width="6.5703125" style="304" customWidth="1"/>
    <col min="11" max="16384" width="9.140625" style="304"/>
  </cols>
  <sheetData>
    <row r="1" spans="2:10" s="291" customFormat="1" ht="16.5" customHeight="1" thickBot="1">
      <c r="B1" s="289"/>
      <c r="C1" s="289"/>
      <c r="D1" s="289"/>
      <c r="E1" s="289"/>
      <c r="F1" s="289"/>
      <c r="G1" s="289"/>
      <c r="H1" s="289"/>
      <c r="I1" s="289"/>
      <c r="J1" s="290"/>
    </row>
    <row r="2" spans="2:10" s="291" customFormat="1" ht="22.5" customHeight="1" thickBot="1">
      <c r="B2" s="292" t="s">
        <v>214</v>
      </c>
      <c r="C2" s="293"/>
      <c r="D2" s="293"/>
      <c r="E2" s="293"/>
      <c r="F2" s="293"/>
      <c r="G2" s="294"/>
      <c r="H2" s="294"/>
      <c r="I2" s="294"/>
      <c r="J2" s="294"/>
    </row>
    <row r="3" spans="2:10" s="291" customFormat="1" ht="15">
      <c r="B3" s="289"/>
      <c r="C3" s="289"/>
      <c r="D3" s="289"/>
      <c r="E3" s="289"/>
      <c r="F3" s="289"/>
      <c r="G3" s="289"/>
      <c r="H3" s="289"/>
      <c r="I3" s="289"/>
      <c r="J3" s="290"/>
    </row>
    <row r="4" spans="2:10" s="291" customFormat="1" ht="21.75" customHeight="1">
      <c r="B4" s="296"/>
      <c r="C4" s="297"/>
      <c r="D4" s="297"/>
      <c r="E4" s="297"/>
      <c r="F4" s="297"/>
      <c r="G4" s="297"/>
      <c r="H4" s="297"/>
      <c r="I4" s="297"/>
      <c r="J4" s="297"/>
    </row>
    <row r="5" spans="2:10" s="291" customFormat="1" ht="33.75" customHeight="1">
      <c r="B5" s="596" t="s">
        <v>215</v>
      </c>
      <c r="C5" s="596"/>
      <c r="D5" s="596"/>
      <c r="E5" s="596"/>
      <c r="F5" s="596"/>
      <c r="G5" s="295"/>
      <c r="H5" s="295"/>
      <c r="I5" s="295"/>
      <c r="J5" s="295"/>
    </row>
    <row r="6" spans="2:10" s="291" customFormat="1" ht="15" customHeight="1">
      <c r="B6" s="597" t="s">
        <v>216</v>
      </c>
      <c r="C6" s="597"/>
      <c r="D6" s="597"/>
      <c r="E6" s="598" t="s">
        <v>217</v>
      </c>
      <c r="F6" s="599"/>
      <c r="G6" s="298"/>
      <c r="H6" s="298"/>
      <c r="I6" s="298"/>
      <c r="J6" s="298"/>
    </row>
    <row r="7" spans="2:10" s="291" customFormat="1" ht="15" customHeight="1">
      <c r="B7" s="600" t="s">
        <v>218</v>
      </c>
      <c r="C7" s="600"/>
      <c r="D7" s="600"/>
      <c r="E7" s="598" t="s">
        <v>223</v>
      </c>
      <c r="F7" s="599"/>
      <c r="G7" s="298"/>
      <c r="H7" s="298"/>
      <c r="I7" s="298"/>
      <c r="J7" s="298"/>
    </row>
    <row r="8" spans="2:10" s="291" customFormat="1" ht="15" customHeight="1">
      <c r="B8" s="585" t="s">
        <v>224</v>
      </c>
      <c r="C8" s="586"/>
      <c r="D8" s="586"/>
      <c r="E8" s="299"/>
      <c r="F8" s="299"/>
      <c r="G8" s="300"/>
      <c r="H8" s="300"/>
      <c r="I8" s="300"/>
      <c r="J8" s="300"/>
    </row>
    <row r="9" spans="2:10" s="291" customFormat="1" ht="15.75" customHeight="1">
      <c r="B9" s="301"/>
      <c r="C9" s="301"/>
      <c r="D9" s="301"/>
      <c r="E9" s="300"/>
      <c r="F9" s="300"/>
      <c r="G9" s="300"/>
      <c r="H9" s="300"/>
      <c r="I9" s="300"/>
      <c r="J9" s="300"/>
    </row>
    <row r="10" spans="2:10" s="291" customFormat="1" ht="33.75" customHeight="1">
      <c r="B10" s="587" t="s">
        <v>219</v>
      </c>
      <c r="C10" s="588"/>
      <c r="D10" s="588"/>
      <c r="E10" s="588"/>
      <c r="F10" s="588"/>
      <c r="G10" s="294"/>
      <c r="H10" s="294"/>
      <c r="I10" s="294"/>
      <c r="J10" s="294"/>
    </row>
    <row r="11" spans="2:10" ht="12.75" customHeight="1" thickBot="1">
      <c r="B11" s="302"/>
      <c r="C11" s="303"/>
      <c r="D11" s="303"/>
      <c r="E11" s="303"/>
      <c r="F11" s="303"/>
      <c r="G11" s="294"/>
      <c r="H11" s="294"/>
      <c r="I11" s="294"/>
      <c r="J11" s="294"/>
    </row>
    <row r="12" spans="2:10" ht="13.5" thickBot="1">
      <c r="B12" s="589" t="s">
        <v>11</v>
      </c>
      <c r="C12" s="590"/>
      <c r="D12" s="590"/>
      <c r="E12" s="590"/>
      <c r="F12" s="590"/>
    </row>
    <row r="13" spans="2:10">
      <c r="B13" s="305" t="s">
        <v>25</v>
      </c>
      <c r="C13" s="591" t="s">
        <v>26</v>
      </c>
      <c r="D13" s="591"/>
      <c r="E13" s="591"/>
      <c r="F13" s="306">
        <f>'2-Assist. Adm.(Horário Noturno)'!F13</f>
        <v>45891</v>
      </c>
    </row>
    <row r="14" spans="2:10">
      <c r="B14" s="307" t="s">
        <v>27</v>
      </c>
      <c r="C14" s="592" t="s">
        <v>28</v>
      </c>
      <c r="D14" s="592"/>
      <c r="E14" s="592"/>
      <c r="F14" s="308" t="s">
        <v>29</v>
      </c>
    </row>
    <row r="15" spans="2:10" ht="24.75" customHeight="1">
      <c r="B15" s="307" t="s">
        <v>30</v>
      </c>
      <c r="C15" s="593" t="s">
        <v>31</v>
      </c>
      <c r="D15" s="594"/>
      <c r="E15" s="595"/>
      <c r="F15" s="309" t="s">
        <v>225</v>
      </c>
    </row>
    <row r="16" spans="2:10" ht="16.5" customHeight="1">
      <c r="B16" s="310" t="s">
        <v>4</v>
      </c>
      <c r="C16" s="607" t="s">
        <v>226</v>
      </c>
      <c r="D16" s="608"/>
      <c r="E16" s="609"/>
      <c r="F16" s="311" t="s">
        <v>227</v>
      </c>
      <c r="H16" s="312" t="s">
        <v>228</v>
      </c>
    </row>
    <row r="17" spans="2:6" ht="13.5" thickBot="1">
      <c r="B17" s="313" t="s">
        <v>5</v>
      </c>
      <c r="C17" s="610" t="s">
        <v>32</v>
      </c>
      <c r="D17" s="610"/>
      <c r="E17" s="610"/>
      <c r="F17" s="314">
        <v>24</v>
      </c>
    </row>
    <row r="18" spans="2:6" ht="13.5" thickBot="1">
      <c r="B18" s="611" t="s">
        <v>33</v>
      </c>
      <c r="C18" s="612"/>
      <c r="D18" s="612"/>
      <c r="E18" s="612"/>
      <c r="F18" s="613"/>
    </row>
    <row r="19" spans="2:6" ht="35.25" customHeight="1">
      <c r="B19" s="305" t="s">
        <v>25</v>
      </c>
      <c r="C19" s="614" t="s">
        <v>34</v>
      </c>
      <c r="D19" s="615"/>
      <c r="E19" s="616"/>
      <c r="F19" s="315" t="str">
        <f>'Quadro Resumido'!C11</f>
        <v>Recepcionista</v>
      </c>
    </row>
    <row r="20" spans="2:6">
      <c r="B20" s="305" t="s">
        <v>27</v>
      </c>
      <c r="C20" s="316" t="s">
        <v>103</v>
      </c>
      <c r="D20" s="317"/>
      <c r="E20" s="318"/>
      <c r="F20" s="319" t="s">
        <v>121</v>
      </c>
    </row>
    <row r="21" spans="2:6">
      <c r="B21" s="307" t="s">
        <v>30</v>
      </c>
      <c r="C21" s="617" t="s">
        <v>12</v>
      </c>
      <c r="D21" s="618"/>
      <c r="E21" s="618"/>
      <c r="F21" s="320">
        <v>2574.37</v>
      </c>
    </row>
    <row r="22" spans="2:6">
      <c r="B22" s="307" t="s">
        <v>4</v>
      </c>
      <c r="C22" s="619" t="s">
        <v>35</v>
      </c>
      <c r="D22" s="620"/>
      <c r="E22" s="621"/>
      <c r="F22" s="321" t="s">
        <v>229</v>
      </c>
    </row>
    <row r="23" spans="2:6" ht="13.5" thickBot="1">
      <c r="B23" s="313" t="s">
        <v>5</v>
      </c>
      <c r="C23" s="601" t="s">
        <v>36</v>
      </c>
      <c r="D23" s="602"/>
      <c r="E23" s="603"/>
      <c r="F23" s="322">
        <v>46023</v>
      </c>
    </row>
    <row r="24" spans="2:6" ht="13.5" thickBot="1">
      <c r="B24" s="323"/>
      <c r="C24" s="324"/>
      <c r="D24" s="324"/>
      <c r="E24" s="324"/>
      <c r="F24" s="325"/>
    </row>
    <row r="25" spans="2:6">
      <c r="B25" s="570" t="s">
        <v>23</v>
      </c>
      <c r="C25" s="571"/>
      <c r="D25" s="571"/>
      <c r="E25" s="571"/>
      <c r="F25" s="572"/>
    </row>
    <row r="26" spans="2:6">
      <c r="B26" s="326">
        <v>1</v>
      </c>
      <c r="C26" s="604" t="s">
        <v>37</v>
      </c>
      <c r="D26" s="604"/>
      <c r="E26" s="604"/>
      <c r="F26" s="327" t="s">
        <v>38</v>
      </c>
    </row>
    <row r="27" spans="2:6" ht="15">
      <c r="B27" s="328" t="s">
        <v>25</v>
      </c>
      <c r="C27" s="605" t="s">
        <v>39</v>
      </c>
      <c r="D27" s="605"/>
      <c r="E27" s="605"/>
      <c r="F27" s="329">
        <f>F21</f>
        <v>2574.37</v>
      </c>
    </row>
    <row r="28" spans="2:6">
      <c r="B28" s="307" t="s">
        <v>27</v>
      </c>
      <c r="C28" s="592" t="s">
        <v>13</v>
      </c>
      <c r="D28" s="592"/>
      <c r="E28" s="330">
        <v>0.3</v>
      </c>
      <c r="F28" s="331">
        <v>0</v>
      </c>
    </row>
    <row r="29" spans="2:6">
      <c r="B29" s="307" t="s">
        <v>30</v>
      </c>
      <c r="C29" s="332" t="s">
        <v>230</v>
      </c>
      <c r="D29" s="332"/>
      <c r="E29" s="332" t="s">
        <v>232</v>
      </c>
      <c r="F29" s="331">
        <v>0</v>
      </c>
    </row>
    <row r="30" spans="2:6" ht="15">
      <c r="B30" s="307" t="s">
        <v>40</v>
      </c>
      <c r="C30" s="333" t="s">
        <v>231</v>
      </c>
      <c r="D30" s="334"/>
      <c r="E30" s="335">
        <v>0</v>
      </c>
      <c r="F30" s="336">
        <f>(F27/220)*2*22*E30</f>
        <v>0</v>
      </c>
    </row>
    <row r="31" spans="2:6">
      <c r="B31" s="307" t="s">
        <v>41</v>
      </c>
      <c r="C31" s="606" t="s">
        <v>42</v>
      </c>
      <c r="D31" s="606"/>
      <c r="E31" s="606"/>
      <c r="F31" s="331">
        <f t="shared" ref="F31" si="0">F27/220*0.2*0*15</f>
        <v>0</v>
      </c>
    </row>
    <row r="32" spans="2:6">
      <c r="B32" s="307" t="s">
        <v>43</v>
      </c>
      <c r="C32" s="606" t="s">
        <v>44</v>
      </c>
      <c r="D32" s="606"/>
      <c r="E32" s="606"/>
      <c r="F32" s="331">
        <v>0</v>
      </c>
    </row>
    <row r="33" spans="2:9">
      <c r="B33" s="307" t="s">
        <v>45</v>
      </c>
      <c r="C33" s="606" t="s">
        <v>46</v>
      </c>
      <c r="D33" s="606"/>
      <c r="E33" s="606"/>
      <c r="F33" s="331">
        <v>0</v>
      </c>
    </row>
    <row r="34" spans="2:9" ht="13.5" thickBot="1">
      <c r="B34" s="626" t="s">
        <v>233</v>
      </c>
      <c r="C34" s="627"/>
      <c r="D34" s="627"/>
      <c r="E34" s="627"/>
      <c r="F34" s="337">
        <f>ROUND(SUM(F27:F33),2)</f>
        <v>2574.37</v>
      </c>
    </row>
    <row r="35" spans="2:9">
      <c r="B35" s="338"/>
      <c r="C35" s="339"/>
      <c r="D35" s="339"/>
      <c r="E35" s="340"/>
      <c r="F35" s="341"/>
    </row>
    <row r="36" spans="2:9" ht="13.5" thickBot="1">
      <c r="B36" s="338"/>
      <c r="C36" s="339"/>
      <c r="D36" s="339"/>
      <c r="E36" s="340"/>
      <c r="F36" s="341"/>
    </row>
    <row r="37" spans="2:9">
      <c r="B37" s="570" t="s">
        <v>47</v>
      </c>
      <c r="C37" s="571"/>
      <c r="D37" s="571"/>
      <c r="E37" s="571"/>
      <c r="F37" s="572"/>
    </row>
    <row r="38" spans="2:9">
      <c r="B38" s="628" t="s">
        <v>48</v>
      </c>
      <c r="C38" s="629"/>
      <c r="D38" s="629"/>
      <c r="E38" s="629"/>
      <c r="F38" s="630"/>
    </row>
    <row r="39" spans="2:9">
      <c r="B39" s="326" t="s">
        <v>49</v>
      </c>
      <c r="C39" s="631" t="s">
        <v>50</v>
      </c>
      <c r="D39" s="631"/>
      <c r="E39" s="342" t="s">
        <v>51</v>
      </c>
      <c r="F39" s="343" t="s">
        <v>38</v>
      </c>
    </row>
    <row r="40" spans="2:9">
      <c r="B40" s="328" t="s">
        <v>25</v>
      </c>
      <c r="C40" s="622" t="s">
        <v>52</v>
      </c>
      <c r="D40" s="622"/>
      <c r="E40" s="344">
        <v>8.3299999999999999E-2</v>
      </c>
      <c r="F40" s="345">
        <f>ROUND(F$34*E40,2)</f>
        <v>214.45</v>
      </c>
      <c r="H40" s="346">
        <f>F34*E40</f>
        <v>214.45</v>
      </c>
    </row>
    <row r="41" spans="2:9">
      <c r="B41" s="328" t="s">
        <v>27</v>
      </c>
      <c r="C41" s="622" t="s">
        <v>177</v>
      </c>
      <c r="D41" s="622"/>
      <c r="E41" s="347">
        <v>9.0749999999999997E-2</v>
      </c>
      <c r="F41" s="345">
        <f>ROUND(F$34*E41,2)</f>
        <v>233.62</v>
      </c>
    </row>
    <row r="42" spans="2:9">
      <c r="B42" s="328" t="s">
        <v>3</v>
      </c>
      <c r="C42" s="623" t="s">
        <v>178</v>
      </c>
      <c r="D42" s="624"/>
      <c r="E42" s="399">
        <v>3.0249999999999999E-2</v>
      </c>
      <c r="F42" s="345">
        <f>ROUND(F$34*E42,2)</f>
        <v>77.87</v>
      </c>
      <c r="G42" s="348">
        <f>E42+E41</f>
        <v>0.121</v>
      </c>
    </row>
    <row r="43" spans="2:9">
      <c r="B43" s="625" t="s">
        <v>114</v>
      </c>
      <c r="C43" s="604"/>
      <c r="D43" s="604"/>
      <c r="E43" s="349">
        <f>E40+E41+E42</f>
        <v>0.20430000000000001</v>
      </c>
      <c r="F43" s="343">
        <f>SUM(F40:F42)</f>
        <v>525.94000000000005</v>
      </c>
    </row>
    <row r="44" spans="2:9">
      <c r="B44" s="307" t="s">
        <v>40</v>
      </c>
      <c r="C44" s="547" t="s">
        <v>115</v>
      </c>
      <c r="D44" s="548"/>
      <c r="E44" s="287">
        <f>E43*E58</f>
        <v>7.3499999999999996E-2</v>
      </c>
      <c r="F44" s="331">
        <f>ROUND(F$34*E44,2)</f>
        <v>189.22</v>
      </c>
      <c r="G44" s="350"/>
    </row>
    <row r="45" spans="2:9">
      <c r="B45" s="351"/>
      <c r="C45" s="352"/>
      <c r="D45" s="353"/>
      <c r="E45" s="354">
        <f>E44+E43</f>
        <v>0.27779999999999999</v>
      </c>
      <c r="F45" s="355"/>
      <c r="G45" s="350"/>
    </row>
    <row r="46" spans="2:9" ht="13.5" thickBot="1">
      <c r="B46" s="626" t="s">
        <v>234</v>
      </c>
      <c r="C46" s="627"/>
      <c r="D46" s="627"/>
      <c r="E46" s="627"/>
      <c r="F46" s="337">
        <f>SUM(F43:F44)</f>
        <v>715.16</v>
      </c>
      <c r="I46" s="371"/>
    </row>
    <row r="47" spans="2:9" ht="25.5" customHeight="1" thickBot="1">
      <c r="B47" s="632"/>
      <c r="C47" s="632"/>
      <c r="D47" s="632"/>
      <c r="E47" s="632"/>
      <c r="F47" s="632"/>
      <c r="I47" s="348"/>
    </row>
    <row r="48" spans="2:9">
      <c r="B48" s="633" t="s">
        <v>53</v>
      </c>
      <c r="C48" s="634"/>
      <c r="D48" s="634"/>
      <c r="E48" s="634"/>
      <c r="F48" s="635"/>
      <c r="I48" s="371"/>
    </row>
    <row r="49" spans="2:9">
      <c r="B49" s="326" t="s">
        <v>54</v>
      </c>
      <c r="C49" s="584" t="s">
        <v>55</v>
      </c>
      <c r="D49" s="584"/>
      <c r="E49" s="342" t="s">
        <v>51</v>
      </c>
      <c r="F49" s="327" t="s">
        <v>38</v>
      </c>
    </row>
    <row r="50" spans="2:9">
      <c r="B50" s="307" t="s">
        <v>25</v>
      </c>
      <c r="C50" s="592" t="s">
        <v>56</v>
      </c>
      <c r="D50" s="592"/>
      <c r="E50" s="287">
        <v>0.2</v>
      </c>
      <c r="F50" s="331">
        <f>ROUND(F$34*E50,2)</f>
        <v>514.87</v>
      </c>
    </row>
    <row r="51" spans="2:9">
      <c r="B51" s="307" t="s">
        <v>27</v>
      </c>
      <c r="C51" s="592" t="s">
        <v>57</v>
      </c>
      <c r="D51" s="592"/>
      <c r="E51" s="287">
        <v>2.5000000000000001E-2</v>
      </c>
      <c r="F51" s="331">
        <f t="shared" ref="F51:F57" si="1">ROUND(F$34*E51,2)</f>
        <v>64.36</v>
      </c>
    </row>
    <row r="52" spans="2:9">
      <c r="B52" s="307" t="s">
        <v>30</v>
      </c>
      <c r="C52" s="592" t="s">
        <v>58</v>
      </c>
      <c r="D52" s="592"/>
      <c r="E52" s="287">
        <v>2.1999999999999999E-2</v>
      </c>
      <c r="F52" s="331">
        <f t="shared" si="1"/>
        <v>56.64</v>
      </c>
    </row>
    <row r="53" spans="2:9">
      <c r="B53" s="307" t="s">
        <v>40</v>
      </c>
      <c r="C53" s="592" t="s">
        <v>59</v>
      </c>
      <c r="D53" s="592"/>
      <c r="E53" s="287">
        <v>1.4999999999999999E-2</v>
      </c>
      <c r="F53" s="331">
        <f t="shared" si="1"/>
        <v>38.619999999999997</v>
      </c>
    </row>
    <row r="54" spans="2:9">
      <c r="B54" s="307" t="s">
        <v>41</v>
      </c>
      <c r="C54" s="592" t="s">
        <v>60</v>
      </c>
      <c r="D54" s="592"/>
      <c r="E54" s="287">
        <v>0.01</v>
      </c>
      <c r="F54" s="331">
        <f t="shared" si="1"/>
        <v>25.74</v>
      </c>
    </row>
    <row r="55" spans="2:9">
      <c r="B55" s="307" t="s">
        <v>61</v>
      </c>
      <c r="C55" s="592" t="s">
        <v>62</v>
      </c>
      <c r="D55" s="592"/>
      <c r="E55" s="287">
        <v>6.0000000000000001E-3</v>
      </c>
      <c r="F55" s="331">
        <f t="shared" si="1"/>
        <v>15.45</v>
      </c>
    </row>
    <row r="56" spans="2:9">
      <c r="B56" s="307" t="s">
        <v>43</v>
      </c>
      <c r="C56" s="592" t="s">
        <v>8</v>
      </c>
      <c r="D56" s="592"/>
      <c r="E56" s="287">
        <v>2E-3</v>
      </c>
      <c r="F56" s="331">
        <f t="shared" si="1"/>
        <v>5.15</v>
      </c>
    </row>
    <row r="57" spans="2:9">
      <c r="B57" s="307" t="s">
        <v>45</v>
      </c>
      <c r="C57" s="592" t="s">
        <v>9</v>
      </c>
      <c r="D57" s="592"/>
      <c r="E57" s="287">
        <v>0.08</v>
      </c>
      <c r="F57" s="331">
        <f t="shared" si="1"/>
        <v>205.95</v>
      </c>
    </row>
    <row r="58" spans="2:9" ht="13.5" thickBot="1">
      <c r="B58" s="626" t="s">
        <v>235</v>
      </c>
      <c r="C58" s="627"/>
      <c r="D58" s="627"/>
      <c r="E58" s="356">
        <f t="shared" ref="E58:F58" si="2">SUM(E50:E57)</f>
        <v>0.36</v>
      </c>
      <c r="F58" s="337">
        <f t="shared" si="2"/>
        <v>926.78</v>
      </c>
    </row>
    <row r="59" spans="2:9" ht="16.5" customHeight="1" thickBot="1">
      <c r="B59" s="357"/>
      <c r="C59" s="358"/>
      <c r="D59" s="358"/>
      <c r="E59" s="359"/>
      <c r="F59" s="360"/>
      <c r="G59" s="338"/>
    </row>
    <row r="60" spans="2:9">
      <c r="B60" s="570" t="s">
        <v>63</v>
      </c>
      <c r="C60" s="571"/>
      <c r="D60" s="571"/>
      <c r="E60" s="571"/>
      <c r="F60" s="572"/>
    </row>
    <row r="61" spans="2:9">
      <c r="B61" s="326" t="s">
        <v>64</v>
      </c>
      <c r="C61" s="279" t="s">
        <v>14</v>
      </c>
      <c r="D61" s="279" t="s">
        <v>119</v>
      </c>
      <c r="E61" s="279" t="s">
        <v>120</v>
      </c>
      <c r="F61" s="327" t="s">
        <v>38</v>
      </c>
      <c r="G61" s="304">
        <v>5.5</v>
      </c>
    </row>
    <row r="62" spans="2:9">
      <c r="B62" s="307" t="s">
        <v>25</v>
      </c>
      <c r="C62" s="332" t="s">
        <v>65</v>
      </c>
      <c r="D62" s="332">
        <f>'1-Assistente Administrativo'!D62</f>
        <v>21</v>
      </c>
      <c r="E62" s="361">
        <f>'1-Assistente Administrativo'!E62</f>
        <v>5.5</v>
      </c>
      <c r="F62" s="362">
        <f>(E62*2*D62)-(F27*6%)</f>
        <v>76.540000000000006</v>
      </c>
      <c r="G62" s="304">
        <v>5.5</v>
      </c>
      <c r="H62" s="304">
        <v>22</v>
      </c>
    </row>
    <row r="63" spans="2:9">
      <c r="B63" s="307" t="s">
        <v>27</v>
      </c>
      <c r="C63" s="332" t="s">
        <v>123</v>
      </c>
      <c r="D63" s="332">
        <f>D62</f>
        <v>21</v>
      </c>
      <c r="E63" s="361">
        <f>'1-Assistente Administrativo'!E63</f>
        <v>44.3</v>
      </c>
      <c r="F63" s="331">
        <f>D63*E63</f>
        <v>930.3</v>
      </c>
      <c r="G63" s="304">
        <f>G62*2*D62</f>
        <v>231</v>
      </c>
      <c r="H63" s="346">
        <f>F27*6%</f>
        <v>154.46</v>
      </c>
      <c r="I63" s="346">
        <f>G63-H63</f>
        <v>76.540000000000006</v>
      </c>
    </row>
    <row r="64" spans="2:9">
      <c r="B64" s="307" t="s">
        <v>3</v>
      </c>
      <c r="C64" s="636" t="s">
        <v>66</v>
      </c>
      <c r="D64" s="637"/>
      <c r="E64" s="638"/>
      <c r="F64" s="331">
        <v>0</v>
      </c>
    </row>
    <row r="65" spans="2:6">
      <c r="B65" s="307" t="s">
        <v>40</v>
      </c>
      <c r="C65" s="636" t="s">
        <v>67</v>
      </c>
      <c r="D65" s="637"/>
      <c r="E65" s="638"/>
      <c r="F65" s="331">
        <v>0</v>
      </c>
    </row>
    <row r="66" spans="2:6">
      <c r="B66" s="307" t="s">
        <v>5</v>
      </c>
      <c r="C66" s="606" t="s">
        <v>68</v>
      </c>
      <c r="D66" s="606"/>
      <c r="E66" s="606"/>
      <c r="F66" s="331">
        <v>3.61</v>
      </c>
    </row>
    <row r="67" spans="2:6">
      <c r="B67" s="307" t="s">
        <v>61</v>
      </c>
      <c r="C67" s="606" t="s">
        <v>69</v>
      </c>
      <c r="D67" s="606"/>
      <c r="E67" s="606"/>
      <c r="F67" s="331">
        <v>0</v>
      </c>
    </row>
    <row r="68" spans="2:6">
      <c r="B68" s="307" t="s">
        <v>7</v>
      </c>
      <c r="C68" s="636" t="s">
        <v>70</v>
      </c>
      <c r="D68" s="637"/>
      <c r="E68" s="638"/>
      <c r="F68" s="331">
        <v>0</v>
      </c>
    </row>
    <row r="69" spans="2:6">
      <c r="B69" s="307" t="s">
        <v>61</v>
      </c>
      <c r="C69" s="636" t="s">
        <v>71</v>
      </c>
      <c r="D69" s="637"/>
      <c r="E69" s="638"/>
      <c r="F69" s="331">
        <v>0</v>
      </c>
    </row>
    <row r="70" spans="2:6" ht="13.5" thickBot="1">
      <c r="B70" s="626" t="s">
        <v>236</v>
      </c>
      <c r="C70" s="627" t="s">
        <v>72</v>
      </c>
      <c r="D70" s="627"/>
      <c r="E70" s="627"/>
      <c r="F70" s="337">
        <f>SUM(F62:F69)</f>
        <v>1010.45</v>
      </c>
    </row>
    <row r="71" spans="2:6" ht="18.75" customHeight="1" thickBot="1">
      <c r="B71" s="357"/>
      <c r="C71" s="363"/>
      <c r="D71" s="363"/>
      <c r="E71" s="363"/>
      <c r="F71" s="364"/>
    </row>
    <row r="72" spans="2:6">
      <c r="B72" s="570" t="s">
        <v>73</v>
      </c>
      <c r="C72" s="571"/>
      <c r="D72" s="571"/>
      <c r="E72" s="571"/>
      <c r="F72" s="572"/>
    </row>
    <row r="73" spans="2:6">
      <c r="B73" s="278">
        <v>2</v>
      </c>
      <c r="C73" s="584" t="s">
        <v>74</v>
      </c>
      <c r="D73" s="584"/>
      <c r="E73" s="584"/>
      <c r="F73" s="280" t="s">
        <v>75</v>
      </c>
    </row>
    <row r="74" spans="2:6">
      <c r="B74" s="281" t="s">
        <v>49</v>
      </c>
      <c r="C74" s="639" t="s">
        <v>50</v>
      </c>
      <c r="D74" s="639"/>
      <c r="E74" s="639"/>
      <c r="F74" s="282">
        <f>F46</f>
        <v>715.16</v>
      </c>
    </row>
    <row r="75" spans="2:6">
      <c r="B75" s="281" t="s">
        <v>54</v>
      </c>
      <c r="C75" s="639" t="s">
        <v>55</v>
      </c>
      <c r="D75" s="639"/>
      <c r="E75" s="639"/>
      <c r="F75" s="282">
        <f>F58</f>
        <v>926.78</v>
      </c>
    </row>
    <row r="76" spans="2:6">
      <c r="B76" s="281" t="s">
        <v>64</v>
      </c>
      <c r="C76" s="639" t="s">
        <v>14</v>
      </c>
      <c r="D76" s="639"/>
      <c r="E76" s="639"/>
      <c r="F76" s="282">
        <f>F70</f>
        <v>1010.45</v>
      </c>
    </row>
    <row r="77" spans="2:6" ht="13.5" thickBot="1">
      <c r="B77" s="646" t="s">
        <v>237</v>
      </c>
      <c r="C77" s="647"/>
      <c r="D77" s="647"/>
      <c r="E77" s="647"/>
      <c r="F77" s="365">
        <f>SUM(F74:F76)</f>
        <v>2652.39</v>
      </c>
    </row>
    <row r="78" spans="2:6" ht="13.5" thickBot="1">
      <c r="B78" s="366"/>
      <c r="C78" s="366"/>
      <c r="D78" s="366"/>
      <c r="E78" s="366"/>
      <c r="F78" s="367"/>
    </row>
    <row r="79" spans="2:6">
      <c r="B79" s="570" t="s">
        <v>76</v>
      </c>
      <c r="C79" s="571"/>
      <c r="D79" s="571"/>
      <c r="E79" s="571"/>
      <c r="F79" s="572"/>
    </row>
    <row r="80" spans="2:6">
      <c r="B80" s="278">
        <v>3</v>
      </c>
      <c r="C80" s="648" t="s">
        <v>19</v>
      </c>
      <c r="D80" s="649"/>
      <c r="E80" s="342" t="s">
        <v>0</v>
      </c>
      <c r="F80" s="280" t="s">
        <v>75</v>
      </c>
    </row>
    <row r="81" spans="2:8">
      <c r="B81" s="281" t="s">
        <v>1</v>
      </c>
      <c r="C81" s="547" t="s">
        <v>10</v>
      </c>
      <c r="D81" s="548"/>
      <c r="E81" s="286">
        <f>'1-Assistente Administrativo'!E81</f>
        <v>8.0000000000000004E-4</v>
      </c>
      <c r="F81" s="282">
        <f>E81*$F$34</f>
        <v>2.06</v>
      </c>
    </row>
    <row r="82" spans="2:8">
      <c r="B82" s="281" t="s">
        <v>2</v>
      </c>
      <c r="C82" s="547" t="s">
        <v>77</v>
      </c>
      <c r="D82" s="548"/>
      <c r="E82" s="286">
        <f>'1-Assistente Administrativo'!E82</f>
        <v>1E-4</v>
      </c>
      <c r="F82" s="282">
        <f>E82*$F$34</f>
        <v>0.26</v>
      </c>
      <c r="H82" s="346">
        <f>E82*F34</f>
        <v>0.26</v>
      </c>
    </row>
    <row r="83" spans="2:8">
      <c r="B83" s="281" t="s">
        <v>4</v>
      </c>
      <c r="C83" s="547" t="s">
        <v>20</v>
      </c>
      <c r="D83" s="548"/>
      <c r="E83" s="286">
        <f>'1-Assistente Administrativo'!E83</f>
        <v>4.0000000000000002E-4</v>
      </c>
      <c r="F83" s="282">
        <f t="shared" ref="F83:F85" si="3">E83*$F$34</f>
        <v>1.03</v>
      </c>
    </row>
    <row r="84" spans="2:8">
      <c r="B84" s="281" t="s">
        <v>5</v>
      </c>
      <c r="C84" s="547" t="s">
        <v>106</v>
      </c>
      <c r="D84" s="548"/>
      <c r="E84" s="286">
        <f>'1-Assistente Administrativo'!E84</f>
        <v>1E-4</v>
      </c>
      <c r="F84" s="282">
        <f t="shared" si="3"/>
        <v>0.26</v>
      </c>
    </row>
    <row r="85" spans="2:8" ht="30.75" customHeight="1">
      <c r="B85" s="368" t="s">
        <v>6</v>
      </c>
      <c r="C85" s="640" t="s">
        <v>78</v>
      </c>
      <c r="D85" s="641"/>
      <c r="E85" s="369">
        <v>0.04</v>
      </c>
      <c r="F85" s="370">
        <f t="shared" si="3"/>
        <v>102.97</v>
      </c>
      <c r="G85" s="371"/>
    </row>
    <row r="86" spans="2:8" ht="13.5" thickBot="1">
      <c r="B86" s="642" t="s">
        <v>238</v>
      </c>
      <c r="C86" s="643"/>
      <c r="D86" s="644"/>
      <c r="E86" s="372">
        <f>SUM(E81:E85)</f>
        <v>4.1399999999999999E-2</v>
      </c>
      <c r="F86" s="365">
        <f>SUM(F81:F85)</f>
        <v>106.58</v>
      </c>
    </row>
    <row r="87" spans="2:8" ht="14.25" customHeight="1">
      <c r="B87" s="645"/>
      <c r="C87" s="645"/>
      <c r="D87" s="645"/>
      <c r="E87" s="645"/>
      <c r="F87" s="645"/>
    </row>
    <row r="88" spans="2:8" ht="13.5" thickBot="1">
      <c r="B88" s="373"/>
      <c r="C88" s="373"/>
      <c r="D88" s="373"/>
      <c r="E88" s="373"/>
      <c r="F88" s="373"/>
    </row>
    <row r="89" spans="2:8">
      <c r="B89" s="570" t="s">
        <v>79</v>
      </c>
      <c r="C89" s="571"/>
      <c r="D89" s="571"/>
      <c r="E89" s="571"/>
      <c r="F89" s="572"/>
    </row>
    <row r="90" spans="2:8">
      <c r="B90" s="651" t="s">
        <v>80</v>
      </c>
      <c r="C90" s="584"/>
      <c r="D90" s="584"/>
      <c r="E90" s="584"/>
      <c r="F90" s="652"/>
    </row>
    <row r="91" spans="2:8">
      <c r="B91" s="278" t="s">
        <v>17</v>
      </c>
      <c r="C91" s="648" t="s">
        <v>81</v>
      </c>
      <c r="D91" s="649"/>
      <c r="E91" s="279" t="s">
        <v>0</v>
      </c>
      <c r="F91" s="280" t="s">
        <v>75</v>
      </c>
    </row>
    <row r="92" spans="2:8" ht="15">
      <c r="B92" s="281" t="s">
        <v>1</v>
      </c>
      <c r="C92" s="547" t="s">
        <v>107</v>
      </c>
      <c r="D92" s="548"/>
      <c r="E92" s="374">
        <v>9.2999999999999992E-3</v>
      </c>
      <c r="F92" s="375">
        <f>E92*$F$34</f>
        <v>23.94</v>
      </c>
      <c r="G92" s="348">
        <f>E92+G42</f>
        <v>0.1303</v>
      </c>
    </row>
    <row r="93" spans="2:8" ht="15">
      <c r="B93" s="281" t="s">
        <v>2</v>
      </c>
      <c r="C93" s="547" t="s">
        <v>82</v>
      </c>
      <c r="D93" s="548"/>
      <c r="E93" s="374">
        <v>2.8E-3</v>
      </c>
      <c r="F93" s="375">
        <f t="shared" ref="F93:F96" si="4">E93*$F$34</f>
        <v>7.21</v>
      </c>
    </row>
    <row r="94" spans="2:8" ht="15">
      <c r="B94" s="281" t="s">
        <v>3</v>
      </c>
      <c r="C94" s="547" t="s">
        <v>83</v>
      </c>
      <c r="D94" s="548"/>
      <c r="E94" s="374">
        <v>2.0000000000000001E-4</v>
      </c>
      <c r="F94" s="375">
        <f t="shared" si="4"/>
        <v>0.51</v>
      </c>
    </row>
    <row r="95" spans="2:8" ht="15">
      <c r="B95" s="281" t="s">
        <v>4</v>
      </c>
      <c r="C95" s="547" t="s">
        <v>84</v>
      </c>
      <c r="D95" s="548"/>
      <c r="E95" s="374">
        <v>4.0000000000000002E-4</v>
      </c>
      <c r="F95" s="375">
        <f t="shared" si="4"/>
        <v>1.03</v>
      </c>
    </row>
    <row r="96" spans="2:8" ht="15">
      <c r="B96" s="281" t="s">
        <v>5</v>
      </c>
      <c r="C96" s="547" t="s">
        <v>108</v>
      </c>
      <c r="D96" s="548"/>
      <c r="E96" s="374">
        <v>2.0000000000000001E-4</v>
      </c>
      <c r="F96" s="375">
        <f t="shared" si="4"/>
        <v>0.51</v>
      </c>
    </row>
    <row r="97" spans="2:6" ht="15">
      <c r="B97" s="281" t="s">
        <v>6</v>
      </c>
      <c r="C97" s="547" t="s">
        <v>100</v>
      </c>
      <c r="D97" s="548"/>
      <c r="E97" s="374">
        <v>2.8E-3</v>
      </c>
      <c r="F97" s="375">
        <f>E97*$F$34</f>
        <v>7.21</v>
      </c>
    </row>
    <row r="98" spans="2:6" ht="13.5" thickBot="1">
      <c r="B98" s="642" t="s">
        <v>239</v>
      </c>
      <c r="C98" s="643"/>
      <c r="D98" s="644"/>
      <c r="E98" s="376">
        <f t="shared" ref="E98:F98" si="5">SUM(E92:E97)</f>
        <v>1.5699999999999999E-2</v>
      </c>
      <c r="F98" s="365">
        <f t="shared" si="5"/>
        <v>40.409999999999997</v>
      </c>
    </row>
    <row r="99" spans="2:6" ht="19.5" customHeight="1" thickBot="1">
      <c r="B99" s="650"/>
      <c r="C99" s="650"/>
      <c r="D99" s="650"/>
      <c r="E99" s="650"/>
      <c r="F99" s="650"/>
    </row>
    <row r="100" spans="2:6">
      <c r="B100" s="570" t="s">
        <v>85</v>
      </c>
      <c r="C100" s="571"/>
      <c r="D100" s="571"/>
      <c r="E100" s="571"/>
      <c r="F100" s="572"/>
    </row>
    <row r="101" spans="2:6">
      <c r="B101" s="278" t="s">
        <v>18</v>
      </c>
      <c r="C101" s="584" t="s">
        <v>86</v>
      </c>
      <c r="D101" s="584"/>
      <c r="E101" s="584"/>
      <c r="F101" s="280" t="s">
        <v>75</v>
      </c>
    </row>
    <row r="102" spans="2:6">
      <c r="B102" s="281" t="s">
        <v>1</v>
      </c>
      <c r="C102" s="639" t="s">
        <v>109</v>
      </c>
      <c r="D102" s="639"/>
      <c r="E102" s="639"/>
      <c r="F102" s="282">
        <v>0</v>
      </c>
    </row>
    <row r="103" spans="2:6" ht="13.5" thickBot="1">
      <c r="B103" s="653" t="s">
        <v>240</v>
      </c>
      <c r="C103" s="654"/>
      <c r="D103" s="654"/>
      <c r="E103" s="654"/>
      <c r="F103" s="377">
        <f>SUM(F102)</f>
        <v>0</v>
      </c>
    </row>
    <row r="104" spans="2:6">
      <c r="B104" s="570" t="s">
        <v>87</v>
      </c>
      <c r="C104" s="571"/>
      <c r="D104" s="571"/>
      <c r="E104" s="571"/>
      <c r="F104" s="572"/>
    </row>
    <row r="105" spans="2:6">
      <c r="B105" s="278">
        <v>4</v>
      </c>
      <c r="C105" s="584" t="s">
        <v>88</v>
      </c>
      <c r="D105" s="584"/>
      <c r="E105" s="584"/>
      <c r="F105" s="280" t="s">
        <v>75</v>
      </c>
    </row>
    <row r="106" spans="2:6">
      <c r="B106" s="281" t="s">
        <v>17</v>
      </c>
      <c r="C106" s="639" t="s">
        <v>81</v>
      </c>
      <c r="D106" s="639"/>
      <c r="E106" s="639"/>
      <c r="F106" s="282">
        <f>F98</f>
        <v>40.409999999999997</v>
      </c>
    </row>
    <row r="107" spans="2:6">
      <c r="B107" s="281" t="s">
        <v>18</v>
      </c>
      <c r="C107" s="639" t="s">
        <v>86</v>
      </c>
      <c r="D107" s="639"/>
      <c r="E107" s="639"/>
      <c r="F107" s="282">
        <f>F103</f>
        <v>0</v>
      </c>
    </row>
    <row r="108" spans="2:6" ht="13.5" thickBot="1">
      <c r="B108" s="646" t="s">
        <v>241</v>
      </c>
      <c r="C108" s="647"/>
      <c r="D108" s="647"/>
      <c r="E108" s="647"/>
      <c r="F108" s="365">
        <f>SUM(F106:F107)</f>
        <v>40.409999999999997</v>
      </c>
    </row>
    <row r="109" spans="2:6" ht="13.5" thickBot="1">
      <c r="B109" s="378"/>
      <c r="E109" s="379"/>
      <c r="F109" s="380"/>
    </row>
    <row r="110" spans="2:6">
      <c r="B110" s="570" t="s">
        <v>89</v>
      </c>
      <c r="C110" s="571"/>
      <c r="D110" s="571"/>
      <c r="E110" s="571"/>
      <c r="F110" s="572"/>
    </row>
    <row r="111" spans="2:6">
      <c r="B111" s="278">
        <v>5</v>
      </c>
      <c r="C111" s="584" t="s">
        <v>15</v>
      </c>
      <c r="D111" s="584"/>
      <c r="E111" s="584"/>
      <c r="F111" s="280" t="s">
        <v>75</v>
      </c>
    </row>
    <row r="112" spans="2:6">
      <c r="B112" s="281" t="s">
        <v>1</v>
      </c>
      <c r="C112" s="639" t="s">
        <v>16</v>
      </c>
      <c r="D112" s="639"/>
      <c r="E112" s="639"/>
      <c r="F112" s="381">
        <f>Uniformes!J21</f>
        <v>83.42</v>
      </c>
    </row>
    <row r="113" spans="2:11">
      <c r="B113" s="281" t="s">
        <v>2</v>
      </c>
      <c r="C113" s="639" t="s">
        <v>24</v>
      </c>
      <c r="D113" s="639"/>
      <c r="E113" s="639"/>
      <c r="F113" s="381">
        <f>'1-Assistente Administrativo'!F113</f>
        <v>0</v>
      </c>
    </row>
    <row r="114" spans="2:11">
      <c r="B114" s="281" t="s">
        <v>3</v>
      </c>
      <c r="C114" s="639" t="s">
        <v>105</v>
      </c>
      <c r="D114" s="639"/>
      <c r="E114" s="639"/>
      <c r="F114" s="381">
        <f>'1-Assistente Administrativo'!F114</f>
        <v>2.6</v>
      </c>
    </row>
    <row r="115" spans="2:11">
      <c r="B115" s="281" t="s">
        <v>4</v>
      </c>
      <c r="C115" s="639" t="s">
        <v>222</v>
      </c>
      <c r="D115" s="639"/>
      <c r="E115" s="639"/>
      <c r="F115" s="381">
        <f>'1-Assistente Administrativo'!F115</f>
        <v>2.74</v>
      </c>
      <c r="H115" s="382"/>
    </row>
    <row r="116" spans="2:11" ht="13.5" thickBot="1">
      <c r="B116" s="646" t="s">
        <v>242</v>
      </c>
      <c r="C116" s="647"/>
      <c r="D116" s="647"/>
      <c r="E116" s="647"/>
      <c r="F116" s="383">
        <f>SUM(F112:F115)</f>
        <v>88.76</v>
      </c>
    </row>
    <row r="117" spans="2:11" ht="13.5" thickBot="1">
      <c r="B117" s="378"/>
      <c r="E117" s="379"/>
      <c r="F117" s="380"/>
    </row>
    <row r="118" spans="2:11">
      <c r="B118" s="570" t="s">
        <v>90</v>
      </c>
      <c r="C118" s="571"/>
      <c r="D118" s="571"/>
      <c r="E118" s="571"/>
      <c r="F118" s="572"/>
    </row>
    <row r="119" spans="2:11">
      <c r="B119" s="278">
        <v>6</v>
      </c>
      <c r="C119" s="584" t="s">
        <v>21</v>
      </c>
      <c r="D119" s="584"/>
      <c r="E119" s="279" t="s">
        <v>0</v>
      </c>
      <c r="F119" s="280" t="s">
        <v>75</v>
      </c>
      <c r="G119" s="384"/>
      <c r="H119" s="384"/>
    </row>
    <row r="120" spans="2:11">
      <c r="B120" s="281" t="s">
        <v>1</v>
      </c>
      <c r="C120" s="547" t="s">
        <v>22</v>
      </c>
      <c r="D120" s="548"/>
      <c r="E120" s="276">
        <v>1.24E-2</v>
      </c>
      <c r="F120" s="282">
        <f>E120*F136</f>
        <v>67.739999999999995</v>
      </c>
      <c r="G120" s="384"/>
      <c r="H120" s="384"/>
    </row>
    <row r="121" spans="2:11">
      <c r="B121" s="281" t="s">
        <v>2</v>
      </c>
      <c r="C121" s="547" t="s">
        <v>91</v>
      </c>
      <c r="D121" s="548"/>
      <c r="E121" s="276">
        <f>'1-Assistente Administrativo'!E121</f>
        <v>0.01</v>
      </c>
      <c r="F121" s="282">
        <f>(F120+F136)*E121</f>
        <v>55.3</v>
      </c>
      <c r="G121" s="384"/>
      <c r="H121" s="384"/>
      <c r="K121" s="385"/>
    </row>
    <row r="122" spans="2:11">
      <c r="B122" s="283" t="s">
        <v>3</v>
      </c>
      <c r="C122" s="582" t="s">
        <v>92</v>
      </c>
      <c r="D122" s="583"/>
      <c r="E122" s="277">
        <f>E123+E124</f>
        <v>7.9000000000000001E-2</v>
      </c>
      <c r="F122" s="284">
        <f>((F120+F121+F136)/(1-E122))*E122</f>
        <v>479.11</v>
      </c>
      <c r="G122" s="384"/>
      <c r="H122" s="384"/>
      <c r="K122" s="386"/>
    </row>
    <row r="123" spans="2:11">
      <c r="B123" s="281"/>
      <c r="C123" s="547" t="s">
        <v>93</v>
      </c>
      <c r="D123" s="548"/>
      <c r="E123" s="276">
        <f>'1-Assistente Administrativo'!E123</f>
        <v>2.9000000000000001E-2</v>
      </c>
      <c r="F123" s="282">
        <f>F138*E123</f>
        <v>175.88</v>
      </c>
      <c r="G123" s="384"/>
      <c r="H123" s="387"/>
      <c r="I123" s="387"/>
      <c r="K123" s="388"/>
    </row>
    <row r="124" spans="2:11">
      <c r="B124" s="281"/>
      <c r="C124" s="547" t="s">
        <v>94</v>
      </c>
      <c r="D124" s="548"/>
      <c r="E124" s="285">
        <v>0.05</v>
      </c>
      <c r="F124" s="282">
        <f>E124*F138</f>
        <v>303.23</v>
      </c>
      <c r="G124" s="384"/>
      <c r="H124" s="384"/>
      <c r="K124" s="388"/>
    </row>
    <row r="125" spans="2:11">
      <c r="B125" s="281"/>
      <c r="C125" s="547" t="s">
        <v>95</v>
      </c>
      <c r="D125" s="548"/>
      <c r="E125" s="285">
        <v>0</v>
      </c>
      <c r="F125" s="282">
        <f>E125*F138</f>
        <v>0</v>
      </c>
      <c r="K125" s="386"/>
    </row>
    <row r="126" spans="2:11" ht="13.5" thickBot="1">
      <c r="B126" s="642" t="s">
        <v>243</v>
      </c>
      <c r="C126" s="643"/>
      <c r="D126" s="644"/>
      <c r="E126" s="376">
        <f>E122+E120+E121</f>
        <v>0.1014</v>
      </c>
      <c r="F126" s="365">
        <f>SUM(F120,F121,F122)</f>
        <v>602.15</v>
      </c>
      <c r="G126" s="346"/>
    </row>
    <row r="127" spans="2:11">
      <c r="B127" s="357"/>
      <c r="E127" s="379"/>
      <c r="F127" s="380"/>
    </row>
    <row r="128" spans="2:11" ht="14.25" customHeight="1" thickBot="1">
      <c r="B128" s="357"/>
      <c r="E128" s="379"/>
      <c r="F128" s="380"/>
    </row>
    <row r="129" spans="2:9" ht="13.5" thickBot="1">
      <c r="B129" s="655" t="s">
        <v>96</v>
      </c>
      <c r="C129" s="656"/>
      <c r="D129" s="656"/>
      <c r="E129" s="656"/>
      <c r="F129" s="657"/>
    </row>
    <row r="130" spans="2:9" ht="13.5" thickBot="1">
      <c r="B130" s="389"/>
      <c r="C130" s="668" t="s">
        <v>97</v>
      </c>
      <c r="D130" s="669"/>
      <c r="E130" s="670"/>
      <c r="F130" s="390" t="s">
        <v>75</v>
      </c>
    </row>
    <row r="131" spans="2:9" ht="13.5" thickBot="1">
      <c r="B131" s="391" t="s">
        <v>1</v>
      </c>
      <c r="C131" s="661" t="s">
        <v>23</v>
      </c>
      <c r="D131" s="662"/>
      <c r="E131" s="663"/>
      <c r="F131" s="392">
        <f>F34</f>
        <v>2574.37</v>
      </c>
    </row>
    <row r="132" spans="2:9" ht="13.5" thickBot="1">
      <c r="B132" s="391" t="s">
        <v>2</v>
      </c>
      <c r="C132" s="671" t="s">
        <v>47</v>
      </c>
      <c r="D132" s="672"/>
      <c r="E132" s="673"/>
      <c r="F132" s="392">
        <f>F77</f>
        <v>2652.39</v>
      </c>
    </row>
    <row r="133" spans="2:9" ht="13.5" thickBot="1">
      <c r="B133" s="391" t="s">
        <v>3</v>
      </c>
      <c r="C133" s="671" t="s">
        <v>76</v>
      </c>
      <c r="D133" s="672"/>
      <c r="E133" s="673"/>
      <c r="F133" s="392">
        <f>F86</f>
        <v>106.58</v>
      </c>
    </row>
    <row r="134" spans="2:9" ht="13.5" thickBot="1">
      <c r="B134" s="391" t="s">
        <v>4</v>
      </c>
      <c r="C134" s="671" t="s">
        <v>79</v>
      </c>
      <c r="D134" s="672"/>
      <c r="E134" s="673"/>
      <c r="F134" s="392">
        <f>F108</f>
        <v>40.409999999999997</v>
      </c>
    </row>
    <row r="135" spans="2:9" ht="13.5" thickBot="1">
      <c r="B135" s="391" t="s">
        <v>5</v>
      </c>
      <c r="C135" s="671" t="s">
        <v>89</v>
      </c>
      <c r="D135" s="672"/>
      <c r="E135" s="673"/>
      <c r="F135" s="392">
        <f>F116</f>
        <v>88.76</v>
      </c>
    </row>
    <row r="136" spans="2:9" ht="13.5" thickBot="1">
      <c r="B136" s="658" t="s">
        <v>98</v>
      </c>
      <c r="C136" s="659"/>
      <c r="D136" s="659"/>
      <c r="E136" s="660"/>
      <c r="F136" s="393">
        <f>SUM(F131:F135)</f>
        <v>5462.51</v>
      </c>
      <c r="G136" s="394"/>
      <c r="H136" s="346"/>
    </row>
    <row r="137" spans="2:9" ht="13.5" thickBot="1">
      <c r="B137" s="391" t="s">
        <v>6</v>
      </c>
      <c r="C137" s="661" t="s">
        <v>99</v>
      </c>
      <c r="D137" s="662"/>
      <c r="E137" s="663"/>
      <c r="F137" s="395">
        <f>F126</f>
        <v>602.15</v>
      </c>
    </row>
    <row r="138" spans="2:9" ht="13.5" thickBot="1">
      <c r="B138" s="658" t="s">
        <v>244</v>
      </c>
      <c r="C138" s="659"/>
      <c r="D138" s="659"/>
      <c r="E138" s="660"/>
      <c r="F138" s="396">
        <f>ROUND((F136+F137),2)</f>
        <v>6064.66</v>
      </c>
      <c r="G138" s="408">
        <v>6065.11</v>
      </c>
      <c r="H138" s="346">
        <f>F138-G138</f>
        <v>-0.45</v>
      </c>
    </row>
    <row r="139" spans="2:9" ht="13.5" thickBot="1">
      <c r="B139" s="664"/>
      <c r="C139" s="664"/>
      <c r="D139" s="664"/>
      <c r="E139" s="664"/>
      <c r="F139" s="664"/>
      <c r="G139" s="409" t="s">
        <v>441</v>
      </c>
    </row>
    <row r="140" spans="2:9" ht="15.75" thickBot="1">
      <c r="B140" s="665" t="s">
        <v>220</v>
      </c>
      <c r="C140" s="666"/>
      <c r="D140" s="666"/>
      <c r="E140" s="667"/>
      <c r="F140" s="397">
        <f>'Quadro Resumido'!G11</f>
        <v>18</v>
      </c>
      <c r="G140" s="294"/>
      <c r="H140" s="294"/>
      <c r="I140" s="294"/>
    </row>
    <row r="141" spans="2:9" ht="15.75" thickBot="1">
      <c r="B141" s="289"/>
      <c r="C141" s="295"/>
      <c r="D141" s="295"/>
      <c r="E141" s="295"/>
      <c r="F141" s="290"/>
      <c r="G141" s="295"/>
      <c r="H141" s="295"/>
      <c r="I141" s="295"/>
    </row>
    <row r="142" spans="2:9" ht="15.75" thickBot="1">
      <c r="B142" s="665" t="s">
        <v>221</v>
      </c>
      <c r="C142" s="666"/>
      <c r="D142" s="666"/>
      <c r="E142" s="667"/>
      <c r="F142" s="398">
        <f>F140*F138</f>
        <v>109163.88</v>
      </c>
      <c r="G142" s="294"/>
      <c r="H142" s="294"/>
      <c r="I142" s="294"/>
    </row>
  </sheetData>
  <mergeCells count="119">
    <mergeCell ref="B136:E136"/>
    <mergeCell ref="C137:E137"/>
    <mergeCell ref="B138:E138"/>
    <mergeCell ref="B139:F139"/>
    <mergeCell ref="B140:E140"/>
    <mergeCell ref="B142:E142"/>
    <mergeCell ref="C130:E130"/>
    <mergeCell ref="C131:E131"/>
    <mergeCell ref="C132:E132"/>
    <mergeCell ref="C133:E133"/>
    <mergeCell ref="C134:E134"/>
    <mergeCell ref="C135:E135"/>
    <mergeCell ref="C122:D122"/>
    <mergeCell ref="C123:D123"/>
    <mergeCell ref="C124:D124"/>
    <mergeCell ref="C125:D125"/>
    <mergeCell ref="B126:D126"/>
    <mergeCell ref="B129:F129"/>
    <mergeCell ref="C115:E115"/>
    <mergeCell ref="B116:E116"/>
    <mergeCell ref="B118:F118"/>
    <mergeCell ref="C119:D119"/>
    <mergeCell ref="C120:D120"/>
    <mergeCell ref="C121:D121"/>
    <mergeCell ref="B108:E108"/>
    <mergeCell ref="B110:F110"/>
    <mergeCell ref="C111:E111"/>
    <mergeCell ref="C112:E112"/>
    <mergeCell ref="C113:E113"/>
    <mergeCell ref="C114:E114"/>
    <mergeCell ref="C102:E102"/>
    <mergeCell ref="B103:E103"/>
    <mergeCell ref="B104:F104"/>
    <mergeCell ref="C105:E105"/>
    <mergeCell ref="C106:E106"/>
    <mergeCell ref="C107:E107"/>
    <mergeCell ref="C96:D96"/>
    <mergeCell ref="C97:D97"/>
    <mergeCell ref="B98:D98"/>
    <mergeCell ref="B99:F99"/>
    <mergeCell ref="B100:F100"/>
    <mergeCell ref="C101:E101"/>
    <mergeCell ref="B90:F90"/>
    <mergeCell ref="C91:D91"/>
    <mergeCell ref="C92:D92"/>
    <mergeCell ref="C93:D93"/>
    <mergeCell ref="C94:D94"/>
    <mergeCell ref="C95:D95"/>
    <mergeCell ref="C83:D83"/>
    <mergeCell ref="C84:D84"/>
    <mergeCell ref="C85:D85"/>
    <mergeCell ref="B86:D86"/>
    <mergeCell ref="B87:F87"/>
    <mergeCell ref="B89:F89"/>
    <mergeCell ref="C76:E76"/>
    <mergeCell ref="B77:E77"/>
    <mergeCell ref="B79:F79"/>
    <mergeCell ref="C80:D80"/>
    <mergeCell ref="C81:D81"/>
    <mergeCell ref="C82:D82"/>
    <mergeCell ref="C69:E69"/>
    <mergeCell ref="B70:E70"/>
    <mergeCell ref="B72:F72"/>
    <mergeCell ref="C73:E73"/>
    <mergeCell ref="C74:E74"/>
    <mergeCell ref="C75:E75"/>
    <mergeCell ref="B60:F60"/>
    <mergeCell ref="C64:E64"/>
    <mergeCell ref="C65:E65"/>
    <mergeCell ref="C66:E66"/>
    <mergeCell ref="C67:E67"/>
    <mergeCell ref="C68:E68"/>
    <mergeCell ref="C53:D53"/>
    <mergeCell ref="C54:D54"/>
    <mergeCell ref="C55:D55"/>
    <mergeCell ref="C56:D56"/>
    <mergeCell ref="C57:D57"/>
    <mergeCell ref="B58:D58"/>
    <mergeCell ref="B47:F47"/>
    <mergeCell ref="B48:F48"/>
    <mergeCell ref="C49:D49"/>
    <mergeCell ref="C50:D50"/>
    <mergeCell ref="C51:D51"/>
    <mergeCell ref="C52:D52"/>
    <mergeCell ref="C40:D40"/>
    <mergeCell ref="C41:D41"/>
    <mergeCell ref="C42:D42"/>
    <mergeCell ref="B43:D43"/>
    <mergeCell ref="C44:D44"/>
    <mergeCell ref="B46:E46"/>
    <mergeCell ref="C32:E32"/>
    <mergeCell ref="C33:E33"/>
    <mergeCell ref="B34:E34"/>
    <mergeCell ref="B37:F37"/>
    <mergeCell ref="B38:F38"/>
    <mergeCell ref="C39:D39"/>
    <mergeCell ref="C23:E23"/>
    <mergeCell ref="B25:F25"/>
    <mergeCell ref="C26:E26"/>
    <mergeCell ref="C27:E27"/>
    <mergeCell ref="C28:D28"/>
    <mergeCell ref="C31:E31"/>
    <mergeCell ref="C16:E16"/>
    <mergeCell ref="C17:E17"/>
    <mergeCell ref="B18:F18"/>
    <mergeCell ref="C19:E19"/>
    <mergeCell ref="C21:E21"/>
    <mergeCell ref="C22:E22"/>
    <mergeCell ref="B8:D8"/>
    <mergeCell ref="B10:F10"/>
    <mergeCell ref="B12:F12"/>
    <mergeCell ref="C13:E13"/>
    <mergeCell ref="C14:E14"/>
    <mergeCell ref="C15:E15"/>
    <mergeCell ref="B5:F5"/>
    <mergeCell ref="B6:D6"/>
    <mergeCell ref="E6:F6"/>
    <mergeCell ref="B7:D7"/>
    <mergeCell ref="E7:F7"/>
  </mergeCells>
  <pageMargins left="0.51181102362204722" right="0.51181102362204722" top="0.78740157480314965" bottom="0.78740157480314965" header="0.31496062992125984" footer="0.31496062992125984"/>
  <pageSetup paperSize="9" scale="80" orientation="portrait" r:id="rId1"/>
  <headerFooter>
    <oddHeader>&amp;L&amp;G</oddHeader>
    <oddFooter>&amp;C&amp;G</oddFooter>
  </headerFooter>
  <rowBreaks count="1" manualBreakCount="1">
    <brk id="59" max="5" man="1"/>
  </rowBreaks>
  <colBreaks count="1" manualBreakCount="1">
    <brk id="6" max="1048575" man="1"/>
  </colBreaks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12</vt:i4>
      </vt:variant>
    </vt:vector>
  </HeadingPairs>
  <TitlesOfParts>
    <vt:vector size="25" baseType="lpstr">
      <vt:lpstr>PROPOSTA</vt:lpstr>
      <vt:lpstr>Quadro Resumido</vt:lpstr>
      <vt:lpstr>1-Assistente Administrativo</vt:lpstr>
      <vt:lpstr>2-Assist. Adm.(Horário Noturno)</vt:lpstr>
      <vt:lpstr>3-Aux. de Escritório</vt:lpstr>
      <vt:lpstr>4-Aux. Escrit.(Horário Noturno)</vt:lpstr>
      <vt:lpstr>5-Téc. em Secretariado</vt:lpstr>
      <vt:lpstr>6-Téc. Secret.(Horário Noturno)</vt:lpstr>
      <vt:lpstr>7-Recepcionista</vt:lpstr>
      <vt:lpstr>8-Encarregado Geral</vt:lpstr>
      <vt:lpstr>DIAS ÚTEIS</vt:lpstr>
      <vt:lpstr>Memória de Cálculo e Fundament</vt:lpstr>
      <vt:lpstr>Uniformes</vt:lpstr>
      <vt:lpstr>'1-Assistente Administrativo'!Area_de_impressao</vt:lpstr>
      <vt:lpstr>'2-Assist. Adm.(Horário Noturno)'!Area_de_impressao</vt:lpstr>
      <vt:lpstr>'3-Aux. de Escritório'!Area_de_impressao</vt:lpstr>
      <vt:lpstr>'4-Aux. Escrit.(Horário Noturno)'!Area_de_impressao</vt:lpstr>
      <vt:lpstr>'5-Téc. em Secretariado'!Area_de_impressao</vt:lpstr>
      <vt:lpstr>'6-Téc. Secret.(Horário Noturno)'!Area_de_impressao</vt:lpstr>
      <vt:lpstr>'7-Recepcionista'!Area_de_impressao</vt:lpstr>
      <vt:lpstr>'8-Encarregado Geral'!Area_de_impressao</vt:lpstr>
      <vt:lpstr>'Memória de Cálculo e Fundament'!Area_de_impressao</vt:lpstr>
      <vt:lpstr>PROPOSTA!Area_de_impressao</vt:lpstr>
      <vt:lpstr>'Quadro Resumido'!Area_de_impressao</vt:lpstr>
      <vt:lpstr>Uniformes!Area_de_impressao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Jaqueline Souto Mangabeira Binicheski</dc:creator>
  <cp:lastModifiedBy>Pedro Dias Pereira Neto</cp:lastModifiedBy>
  <cp:lastPrinted>2025-08-22T19:18:09Z</cp:lastPrinted>
  <dcterms:created xsi:type="dcterms:W3CDTF">2008-06-24T14:14:08Z</dcterms:created>
  <dcterms:modified xsi:type="dcterms:W3CDTF">2025-09-18T17:15:12Z</dcterms:modified>
</cp:coreProperties>
</file>