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fc9\AC\Temp\"/>
    </mc:Choice>
  </mc:AlternateContent>
  <xr:revisionPtr revIDLastSave="0" documentId="8_{B79D56B9-4350-422A-A7AF-FAFD98C03A0D}" xr6:coauthVersionLast="45" xr6:coauthVersionMax="45" xr10:uidLastSave="{00000000-0000-0000-0000-000000000000}"/>
  <bookViews>
    <workbookView xWindow="-105" yWindow="-105" windowWidth="23250" windowHeight="12720" firstSheet="1" activeTab="1" xr2:uid="{29C90F66-C7BB-4F52-8EE1-B31AE3B0EBB5}"/>
  </bookViews>
  <sheets>
    <sheet name="global_traffic" sheetId="3" r:id="rId1"/>
    <sheet name="orçamento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R24" i="3" l="1"/>
  <c r="R2" i="3"/>
  <c r="H19" i="3" l="1"/>
  <c r="H6" i="3"/>
  <c r="H3" i="4" l="1"/>
  <c r="H4" i="4"/>
  <c r="H5" i="4"/>
  <c r="H6" i="4"/>
  <c r="H7" i="4"/>
  <c r="H8" i="4"/>
  <c r="H9" i="4"/>
  <c r="H20" i="4"/>
  <c r="H21" i="4"/>
  <c r="H19" i="4" l="1"/>
  <c r="H23" i="4" s="1"/>
  <c r="V2" i="3" l="1"/>
  <c r="AI13" i="3" l="1"/>
  <c r="H24" i="3" s="1"/>
  <c r="J24" i="3" s="1"/>
  <c r="AI12" i="3"/>
  <c r="H33" i="3" s="1"/>
  <c r="AI11" i="3"/>
  <c r="H23" i="3" s="1"/>
  <c r="AI8" i="3"/>
  <c r="H31" i="3" s="1"/>
  <c r="AI5" i="3"/>
  <c r="AI4" i="3"/>
  <c r="H11" i="3" s="1"/>
  <c r="AI10" i="3"/>
  <c r="H5" i="3" s="1"/>
  <c r="AI9" i="3"/>
  <c r="AI7" i="3"/>
  <c r="H7" i="3" s="1"/>
  <c r="AI6" i="3"/>
  <c r="H13" i="3" l="1"/>
  <c r="H22" i="3"/>
  <c r="H8" i="3"/>
  <c r="H2" i="3"/>
  <c r="H30" i="3"/>
  <c r="H28" i="3"/>
  <c r="H3" i="3"/>
  <c r="H21" i="3"/>
  <c r="H16" i="3"/>
  <c r="H14" i="3"/>
  <c r="H29" i="3"/>
  <c r="H12" i="3"/>
  <c r="H27" i="3"/>
  <c r="H20" i="3"/>
  <c r="H35" i="3"/>
  <c r="J35" i="3" s="1"/>
  <c r="H26" i="3"/>
  <c r="H18" i="3"/>
  <c r="H10" i="3"/>
  <c r="H25" i="3"/>
  <c r="H17" i="3"/>
  <c r="H9" i="3"/>
  <c r="H34" i="3"/>
  <c r="H32" i="3"/>
  <c r="J30" i="3" s="1"/>
  <c r="H15" i="3"/>
  <c r="H4" i="3"/>
  <c r="J2" i="3" l="1"/>
  <c r="J18" i="3"/>
  <c r="J11" i="3"/>
  <c r="J25" i="3"/>
  <c r="P24" i="3" s="1"/>
  <c r="P2" i="3" l="1"/>
  <c r="T2" i="3" s="1"/>
</calcChain>
</file>

<file path=xl/sharedStrings.xml><?xml version="1.0" encoding="utf-8"?>
<sst xmlns="http://schemas.openxmlformats.org/spreadsheetml/2006/main" count="197" uniqueCount="113">
  <si>
    <t xml:space="preserve"> Building</t>
  </si>
  <si>
    <t>Floor</t>
  </si>
  <si>
    <t>Service</t>
  </si>
  <si>
    <t>Quantity</t>
  </si>
  <si>
    <t>Equipment</t>
  </si>
  <si>
    <t xml:space="preserve">Service Traffic </t>
  </si>
  <si>
    <t>Floor Traffic (mbps)</t>
  </si>
  <si>
    <t>Floor N ports</t>
  </si>
  <si>
    <t>Floor Switches</t>
  </si>
  <si>
    <t>Building traffic (mbps)</t>
  </si>
  <si>
    <t>Building Switches</t>
  </si>
  <si>
    <t>Total traffic (mbps)</t>
  </si>
  <si>
    <t>Total Switches</t>
  </si>
  <si>
    <t>Serviços</t>
  </si>
  <si>
    <t>gabinetes</t>
  </si>
  <si>
    <t>1 pc, 1 telefone, pode ter impressora</t>
  </si>
  <si>
    <t xml:space="preserve">Traffic (F) </t>
  </si>
  <si>
    <t>Simultaneity Factor (SF)</t>
  </si>
  <si>
    <t>Growing Factor (GF)</t>
  </si>
  <si>
    <t>Aggregated traffic (mbps)</t>
  </si>
  <si>
    <t>atendimento clientes</t>
  </si>
  <si>
    <t>2 pc, 1 telefone</t>
  </si>
  <si>
    <t>Upload (mbps)</t>
  </si>
  <si>
    <t>Download (mbps)</t>
  </si>
  <si>
    <t>reuniões</t>
  </si>
  <si>
    <t>1 pc, 1 televisão, 1 telefone</t>
  </si>
  <si>
    <t>PCs</t>
  </si>
  <si>
    <t>salas de espera</t>
  </si>
  <si>
    <t>2 televisões</t>
  </si>
  <si>
    <t>VoIP</t>
  </si>
  <si>
    <t>salas videoconf</t>
  </si>
  <si>
    <t>1 kit de VC, 1 telefone, 1 televisao</t>
  </si>
  <si>
    <t>Video conf</t>
  </si>
  <si>
    <t>videovigilância</t>
  </si>
  <si>
    <t>-</t>
  </si>
  <si>
    <t>Camera Vigilancia</t>
  </si>
  <si>
    <t>impressoras</t>
  </si>
  <si>
    <t>Impressoras</t>
  </si>
  <si>
    <t>APs</t>
  </si>
  <si>
    <t>Consola</t>
  </si>
  <si>
    <t>Portas livres</t>
  </si>
  <si>
    <t>Televisao</t>
  </si>
  <si>
    <t>2,3,4</t>
  </si>
  <si>
    <t>salas desenvolvimento</t>
  </si>
  <si>
    <t>8 pcs, 2 telefones</t>
  </si>
  <si>
    <t>suporte técnico</t>
  </si>
  <si>
    <t>3 equipamentos, algumas portas livres</t>
  </si>
  <si>
    <t>salas lazer</t>
  </si>
  <si>
    <t>1 consola, 1 televisão, 1 pc</t>
  </si>
  <si>
    <t>Servers</t>
  </si>
  <si>
    <t>espaço administrativo</t>
  </si>
  <si>
    <t xml:space="preserve">50 pcs, 20 telefones </t>
  </si>
  <si>
    <t>sala videoconf</t>
  </si>
  <si>
    <t>Buildings</t>
  </si>
  <si>
    <t>N</t>
  </si>
  <si>
    <t>Investigação</t>
  </si>
  <si>
    <t>investigação</t>
  </si>
  <si>
    <t>datacenter local</t>
  </si>
  <si>
    <t>10 a 30 servidores</t>
  </si>
  <si>
    <t>Datacenter Central</t>
  </si>
  <si>
    <t>laboratórios</t>
  </si>
  <si>
    <t>100 pcs, 20 telefones</t>
  </si>
  <si>
    <t>20 pcs, 12 telefones</t>
  </si>
  <si>
    <t>datacenter central</t>
  </si>
  <si>
    <t>80 servidores</t>
  </si>
  <si>
    <t xml:space="preserve">  4 switches L2            + 2 switches L3</t>
  </si>
  <si>
    <t>Equipamento</t>
  </si>
  <si>
    <t>N portas</t>
  </si>
  <si>
    <t>PoE</t>
  </si>
  <si>
    <t xml:space="preserve">Capacidade Switching/Routing </t>
  </si>
  <si>
    <t>Marca/Modelo</t>
  </si>
  <si>
    <t>Quantidade</t>
  </si>
  <si>
    <t>Preço/Uni</t>
  </si>
  <si>
    <t>Preço total</t>
  </si>
  <si>
    <t>Switch L2</t>
  </si>
  <si>
    <t>216 Gbps</t>
  </si>
  <si>
    <t>WS-C2960X-48TD-L Catalyst 2960-X Switch*</t>
  </si>
  <si>
    <t>Switch L3</t>
  </si>
  <si>
    <t>480 Gbit/s</t>
  </si>
  <si>
    <t>LS-S6324-EI Huawei S6300 Series Switch*</t>
  </si>
  <si>
    <t>Router</t>
  </si>
  <si>
    <t>Cisco ISR 4451 *</t>
  </si>
  <si>
    <t>AP</t>
  </si>
  <si>
    <t>TP-LINK CAP AC1750</t>
  </si>
  <si>
    <t>Sistema Videoconferência</t>
  </si>
  <si>
    <t>Logitech Group*</t>
  </si>
  <si>
    <t>Sistema Videovigilância</t>
  </si>
  <si>
    <t>D-LINK CAM IP FULL HD DOME INDOOR H.264 IR LED 10M POE</t>
  </si>
  <si>
    <t>Polycom VVX 411</t>
  </si>
  <si>
    <t>Processador</t>
  </si>
  <si>
    <t>AMD Ryzen 5 3600X</t>
  </si>
  <si>
    <t>Placa Mãe</t>
  </si>
  <si>
    <t>ASRock B450M Pro4 ATX AM4</t>
  </si>
  <si>
    <t>RAM</t>
  </si>
  <si>
    <t>G.Skill Ripjaws V Series 8 GB DDR4-3200</t>
  </si>
  <si>
    <t>SSD</t>
  </si>
  <si>
    <t>HP 512 GB M.2 NVME SSD</t>
  </si>
  <si>
    <t>Placa Gráfica</t>
  </si>
  <si>
    <t>EVGA GeForce RTX 2060 6 GB KO GAMING</t>
  </si>
  <si>
    <t>Caixa da Torre</t>
  </si>
  <si>
    <t>Deepcool MATREXX 50 ATX</t>
  </si>
  <si>
    <t>Fonte</t>
  </si>
  <si>
    <t>EVGA 500 W 80+ Gold Certified</t>
  </si>
  <si>
    <t>Monitor</t>
  </si>
  <si>
    <t>Dell P2719H IPS 27" FHD</t>
  </si>
  <si>
    <t>Teclado + Rato</t>
  </si>
  <si>
    <t>Teclado + Rato Logitech MK120 Desktop</t>
  </si>
  <si>
    <t>Sony Playstation 4</t>
  </si>
  <si>
    <t>Televisão</t>
  </si>
  <si>
    <t>Smart TV LG FHD 49LK5900*</t>
  </si>
  <si>
    <t>Brother DCP-L3550CDW</t>
  </si>
  <si>
    <t>Mão de obra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</si>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</sst>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EFD4-F46E-48F5-BD70-A0F67F10E508}">
  <dimension ref="A1:AJ41"/>
  <sheetViews>
    <sheetView zoomScale="70" zoomScaleNormal="70" workbookViewId="0">
      <selection activeCell="Y29" sqref="Y29"/>
    </sheetView>
  </sheetViews>
  <sheetFormatPr defaultRowHeight="14.45"/>
  <cols>
    <col min="1" max="1" width="12.7109375" customWidth="1"/>
    <col min="3" max="3" width="9.7109375" customWidth="1"/>
    <col min="4" max="4" width="10.7109375" customWidth="1"/>
    <col min="5" max="5" width="10.42578125" customWidth="1"/>
    <col min="6" max="6" width="15" customWidth="1"/>
    <col min="7" max="7" width="17.7109375" customWidth="1"/>
    <col min="8" max="8" width="9.28515625" customWidth="1"/>
    <col min="10" max="10" width="11.7109375" customWidth="1"/>
    <col min="17" max="17" width="10.85546875" customWidth="1"/>
    <col min="19" max="19" width="9.5703125" customWidth="1"/>
  </cols>
  <sheetData>
    <row r="1" spans="1:36" ht="15">
      <c r="A1" s="1" t="s">
        <v>0</v>
      </c>
      <c r="B1" s="15" t="s">
        <v>1</v>
      </c>
      <c r="C1" s="26" t="s">
        <v>2</v>
      </c>
      <c r="D1" s="26"/>
      <c r="E1" s="15" t="s">
        <v>3</v>
      </c>
      <c r="F1" s="26" t="s">
        <v>4</v>
      </c>
      <c r="G1" s="26"/>
      <c r="H1" s="26" t="s">
        <v>5</v>
      </c>
      <c r="I1" s="26"/>
      <c r="J1" s="34" t="s">
        <v>6</v>
      </c>
      <c r="K1" s="34"/>
      <c r="L1" s="34" t="s">
        <v>7</v>
      </c>
      <c r="M1" s="34"/>
      <c r="N1" s="35" t="s">
        <v>8</v>
      </c>
      <c r="O1" s="35"/>
      <c r="P1" s="26" t="s">
        <v>9</v>
      </c>
      <c r="Q1" s="26"/>
      <c r="R1" s="26" t="s">
        <v>10</v>
      </c>
      <c r="S1" s="26"/>
      <c r="T1" s="34" t="s">
        <v>11</v>
      </c>
      <c r="U1" s="34"/>
      <c r="V1" s="34" t="s">
        <v>12</v>
      </c>
      <c r="W1" s="34"/>
    </row>
    <row r="2" spans="1:36" ht="15">
      <c r="A2" s="39" t="s">
        <v>13</v>
      </c>
      <c r="B2" s="65">
        <v>1</v>
      </c>
      <c r="C2" s="38" t="s">
        <v>14</v>
      </c>
      <c r="D2" s="38"/>
      <c r="E2" s="12">
        <v>30</v>
      </c>
      <c r="F2" s="27" t="s">
        <v>15</v>
      </c>
      <c r="G2" s="27"/>
      <c r="H2" s="27">
        <f>30*(AI4+AI5+AI8)</f>
        <v>96.45</v>
      </c>
      <c r="I2" s="27"/>
      <c r="J2" s="65">
        <f>SUM(H2:I10)</f>
        <v>742.56500000000005</v>
      </c>
      <c r="K2" s="65"/>
      <c r="L2" s="65">
        <v>163</v>
      </c>
      <c r="M2" s="65"/>
      <c r="N2" s="65">
        <v>6</v>
      </c>
      <c r="O2" s="65"/>
      <c r="P2" s="39">
        <f>J2+3*J11+J18</f>
        <v>4400.0700000000006</v>
      </c>
      <c r="Q2" s="56"/>
      <c r="R2" s="61" t="str">
        <f>_xlfn.CONCAT(N2+3*N11+N18, " Switches L2", "+                         2 Switches L3")</f>
        <v>35 Switches L2+                         2 Switches L3</v>
      </c>
      <c r="S2" s="61"/>
      <c r="T2" s="51">
        <f>AB22*P2+AB23*P24+AB24*J35</f>
        <v>21145.510000000002</v>
      </c>
      <c r="U2" s="52"/>
      <c r="V2" s="53" t="str">
        <f>_xlfn.CONCAT(35*AB22 + 26*AB23 + 4*AB24, " Switches L2 + ",         2*AB22+2*AB23+2*AB24, " Switches L3")</f>
        <v>174 Switches L2 + 14 Switches L3</v>
      </c>
      <c r="W2" s="54"/>
      <c r="Z2" s="40" t="s">
        <v>4</v>
      </c>
      <c r="AA2" s="41"/>
      <c r="AB2" s="47" t="s">
        <v>16</v>
      </c>
      <c r="AC2" s="48"/>
      <c r="AD2" s="40" t="s">
        <v>17</v>
      </c>
      <c r="AE2" s="49"/>
      <c r="AF2" s="41"/>
      <c r="AG2" s="40" t="s">
        <v>18</v>
      </c>
      <c r="AH2" s="41"/>
      <c r="AI2" s="40" t="s">
        <v>19</v>
      </c>
      <c r="AJ2" s="41"/>
    </row>
    <row r="3" spans="1:36" ht="15">
      <c r="A3" s="39"/>
      <c r="B3" s="65"/>
      <c r="C3" s="28" t="s">
        <v>20</v>
      </c>
      <c r="D3" s="28"/>
      <c r="E3" s="11">
        <v>10</v>
      </c>
      <c r="F3" s="28" t="s">
        <v>21</v>
      </c>
      <c r="G3" s="28"/>
      <c r="H3" s="28">
        <f>10*(AI4+AI4+AI5)</f>
        <v>61.4</v>
      </c>
      <c r="I3" s="28"/>
      <c r="J3" s="65"/>
      <c r="K3" s="65"/>
      <c r="L3" s="65"/>
      <c r="M3" s="65"/>
      <c r="N3" s="65"/>
      <c r="O3" s="65"/>
      <c r="P3" s="39"/>
      <c r="Q3" s="56"/>
      <c r="R3" s="61"/>
      <c r="S3" s="61"/>
      <c r="T3" s="51"/>
      <c r="U3" s="52"/>
      <c r="V3" s="53"/>
      <c r="W3" s="54"/>
      <c r="Z3" s="42"/>
      <c r="AA3" s="43"/>
      <c r="AB3" s="2" t="s">
        <v>22</v>
      </c>
      <c r="AC3" s="2" t="s">
        <v>23</v>
      </c>
      <c r="AD3" s="42"/>
      <c r="AE3" s="50"/>
      <c r="AF3" s="43"/>
      <c r="AG3" s="42"/>
      <c r="AH3" s="43"/>
      <c r="AI3" s="42"/>
      <c r="AJ3" s="43"/>
    </row>
    <row r="4" spans="1:36" ht="15">
      <c r="A4" s="39"/>
      <c r="B4" s="65"/>
      <c r="C4" s="38" t="s">
        <v>24</v>
      </c>
      <c r="D4" s="38"/>
      <c r="E4" s="12">
        <v>6</v>
      </c>
      <c r="F4" s="27" t="s">
        <v>25</v>
      </c>
      <c r="G4" s="27"/>
      <c r="H4" s="27">
        <f>6*(AI4+AI10+AI5)</f>
        <v>21.240000000000002</v>
      </c>
      <c r="I4" s="27"/>
      <c r="J4" s="65"/>
      <c r="K4" s="65"/>
      <c r="L4" s="65"/>
      <c r="M4" s="65"/>
      <c r="N4" s="65"/>
      <c r="O4" s="65"/>
      <c r="P4" s="39"/>
      <c r="Q4" s="56"/>
      <c r="R4" s="61"/>
      <c r="S4" s="61"/>
      <c r="T4" s="51"/>
      <c r="U4" s="52"/>
      <c r="V4" s="53"/>
      <c r="W4" s="54"/>
      <c r="Z4" s="44" t="s">
        <v>26</v>
      </c>
      <c r="AA4" s="45"/>
      <c r="AB4" s="12">
        <v>2</v>
      </c>
      <c r="AC4" s="12">
        <v>2</v>
      </c>
      <c r="AD4" s="44">
        <v>1</v>
      </c>
      <c r="AE4" s="46"/>
      <c r="AF4" s="45"/>
      <c r="AG4" s="44">
        <v>0.5</v>
      </c>
      <c r="AH4" s="45"/>
      <c r="AI4" s="44">
        <f>AB4+AC4*AD4*AG4</f>
        <v>3</v>
      </c>
      <c r="AJ4" s="45"/>
    </row>
    <row r="5" spans="1:36" ht="15">
      <c r="A5" s="39"/>
      <c r="B5" s="65"/>
      <c r="C5" s="28" t="s">
        <v>27</v>
      </c>
      <c r="D5" s="28"/>
      <c r="E5" s="11">
        <v>3</v>
      </c>
      <c r="F5" s="28" t="s">
        <v>28</v>
      </c>
      <c r="G5" s="28"/>
      <c r="H5" s="28">
        <f>3*(AI10+AI10)</f>
        <v>2.4000000000000004</v>
      </c>
      <c r="I5" s="28"/>
      <c r="J5" s="65"/>
      <c r="K5" s="65"/>
      <c r="L5" s="65"/>
      <c r="M5" s="65"/>
      <c r="N5" s="65"/>
      <c r="O5" s="65"/>
      <c r="P5" s="39"/>
      <c r="Q5" s="56"/>
      <c r="R5" s="61"/>
      <c r="S5" s="61"/>
      <c r="T5" s="51"/>
      <c r="U5" s="52"/>
      <c r="V5" s="53"/>
      <c r="W5" s="54"/>
      <c r="Z5" s="32" t="s">
        <v>29</v>
      </c>
      <c r="AA5" s="33"/>
      <c r="AB5" s="16">
        <v>0.1</v>
      </c>
      <c r="AC5" s="16">
        <v>0.1</v>
      </c>
      <c r="AD5" s="32">
        <v>0.8</v>
      </c>
      <c r="AE5" s="66"/>
      <c r="AF5" s="33"/>
      <c r="AG5" s="32">
        <v>0.5</v>
      </c>
      <c r="AH5" s="33"/>
      <c r="AI5" s="32">
        <f t="shared" ref="AI5:AI13" si="0">AB5+AC5*AD5*AG5</f>
        <v>0.14000000000000001</v>
      </c>
      <c r="AJ5" s="33"/>
    </row>
    <row r="6" spans="1:36" ht="15">
      <c r="A6" s="39"/>
      <c r="B6" s="65"/>
      <c r="C6" s="38" t="s">
        <v>30</v>
      </c>
      <c r="D6" s="38"/>
      <c r="E6" s="12">
        <v>5</v>
      </c>
      <c r="F6" s="27" t="s">
        <v>31</v>
      </c>
      <c r="G6" s="27"/>
      <c r="H6" s="27">
        <f>E6*(1*AI6+1*AI5+1*AI10)</f>
        <v>35.699999999999996</v>
      </c>
      <c r="I6" s="27"/>
      <c r="J6" s="65"/>
      <c r="K6" s="65"/>
      <c r="L6" s="65"/>
      <c r="M6" s="65"/>
      <c r="N6" s="65"/>
      <c r="O6" s="65"/>
      <c r="P6" s="39"/>
      <c r="Q6" s="56"/>
      <c r="R6" s="61"/>
      <c r="S6" s="61"/>
      <c r="T6" s="51"/>
      <c r="U6" s="52"/>
      <c r="V6" s="53"/>
      <c r="W6" s="54"/>
      <c r="Z6" s="44" t="s">
        <v>32</v>
      </c>
      <c r="AA6" s="45"/>
      <c r="AB6" s="12">
        <v>6</v>
      </c>
      <c r="AC6" s="12">
        <v>6</v>
      </c>
      <c r="AD6" s="44">
        <v>0.5</v>
      </c>
      <c r="AE6" s="46"/>
      <c r="AF6" s="45"/>
      <c r="AG6" s="44">
        <v>0.2</v>
      </c>
      <c r="AH6" s="45"/>
      <c r="AI6" s="44">
        <f t="shared" si="0"/>
        <v>6.6</v>
      </c>
      <c r="AJ6" s="45"/>
    </row>
    <row r="7" spans="1:36" ht="15">
      <c r="A7" s="39"/>
      <c r="B7" s="65"/>
      <c r="C7" s="28" t="s">
        <v>33</v>
      </c>
      <c r="D7" s="28"/>
      <c r="E7" s="11">
        <v>5</v>
      </c>
      <c r="F7" s="28" t="s">
        <v>34</v>
      </c>
      <c r="G7" s="28"/>
      <c r="H7" s="28">
        <f>5*AI7</f>
        <v>15</v>
      </c>
      <c r="I7" s="28"/>
      <c r="J7" s="65"/>
      <c r="K7" s="65"/>
      <c r="L7" s="65"/>
      <c r="M7" s="65"/>
      <c r="N7" s="65"/>
      <c r="O7" s="65"/>
      <c r="P7" s="39"/>
      <c r="Q7" s="56"/>
      <c r="R7" s="61"/>
      <c r="S7" s="61"/>
      <c r="T7" s="51"/>
      <c r="U7" s="52"/>
      <c r="V7" s="53"/>
      <c r="W7" s="54"/>
      <c r="Z7" s="32" t="s">
        <v>35</v>
      </c>
      <c r="AA7" s="33"/>
      <c r="AB7" s="16">
        <v>3</v>
      </c>
      <c r="AC7" s="16">
        <v>0</v>
      </c>
      <c r="AD7" s="32">
        <v>1</v>
      </c>
      <c r="AE7" s="66"/>
      <c r="AF7" s="33"/>
      <c r="AG7" s="32">
        <v>0.1</v>
      </c>
      <c r="AH7" s="33"/>
      <c r="AI7" s="32">
        <f t="shared" si="0"/>
        <v>3</v>
      </c>
      <c r="AJ7" s="33"/>
    </row>
    <row r="8" spans="1:36" ht="15">
      <c r="A8" s="39"/>
      <c r="B8" s="65"/>
      <c r="C8" s="38" t="s">
        <v>36</v>
      </c>
      <c r="D8" s="38"/>
      <c r="E8" s="12">
        <v>5</v>
      </c>
      <c r="F8" s="27" t="s">
        <v>34</v>
      </c>
      <c r="G8" s="27"/>
      <c r="H8" s="27">
        <f>5*AI8</f>
        <v>0.375</v>
      </c>
      <c r="I8" s="27"/>
      <c r="J8" s="65"/>
      <c r="K8" s="65"/>
      <c r="L8" s="65"/>
      <c r="M8" s="65"/>
      <c r="N8" s="65"/>
      <c r="O8" s="65"/>
      <c r="P8" s="39"/>
      <c r="Q8" s="56"/>
      <c r="R8" s="61"/>
      <c r="S8" s="61"/>
      <c r="T8" s="51"/>
      <c r="U8" s="52"/>
      <c r="V8" s="53"/>
      <c r="W8" s="54"/>
      <c r="Z8" s="44" t="s">
        <v>37</v>
      </c>
      <c r="AA8" s="45"/>
      <c r="AB8" s="12">
        <v>0</v>
      </c>
      <c r="AC8" s="12">
        <v>0.5</v>
      </c>
      <c r="AD8" s="44">
        <v>0.5</v>
      </c>
      <c r="AE8" s="46"/>
      <c r="AF8" s="45"/>
      <c r="AG8" s="44">
        <v>0.3</v>
      </c>
      <c r="AH8" s="45"/>
      <c r="AI8" s="44">
        <f t="shared" si="0"/>
        <v>7.4999999999999997E-2</v>
      </c>
      <c r="AJ8" s="45"/>
    </row>
    <row r="9" spans="1:36" ht="15">
      <c r="A9" s="39"/>
      <c r="B9" s="65"/>
      <c r="C9" s="28" t="s">
        <v>38</v>
      </c>
      <c r="D9" s="28"/>
      <c r="E9" s="11">
        <v>6</v>
      </c>
      <c r="F9" s="28" t="s">
        <v>34</v>
      </c>
      <c r="G9" s="28"/>
      <c r="H9" s="28">
        <f>E9*AI11</f>
        <v>450</v>
      </c>
      <c r="I9" s="28"/>
      <c r="J9" s="65"/>
      <c r="K9" s="65"/>
      <c r="L9" s="65"/>
      <c r="M9" s="65"/>
      <c r="N9" s="65"/>
      <c r="O9" s="65"/>
      <c r="P9" s="39"/>
      <c r="Q9" s="56"/>
      <c r="R9" s="61"/>
      <c r="S9" s="61"/>
      <c r="T9" s="51"/>
      <c r="U9" s="52"/>
      <c r="V9" s="53"/>
      <c r="W9" s="54"/>
      <c r="Z9" s="32" t="s">
        <v>39</v>
      </c>
      <c r="AA9" s="33"/>
      <c r="AB9" s="16">
        <v>1.5</v>
      </c>
      <c r="AC9" s="16">
        <v>1.5</v>
      </c>
      <c r="AD9" s="32">
        <v>0.3</v>
      </c>
      <c r="AE9" s="66"/>
      <c r="AF9" s="33"/>
      <c r="AG9" s="32">
        <v>0.5</v>
      </c>
      <c r="AH9" s="33"/>
      <c r="AI9" s="32">
        <f t="shared" si="0"/>
        <v>1.7250000000000001</v>
      </c>
      <c r="AJ9" s="33"/>
    </row>
    <row r="10" spans="1:36" ht="15">
      <c r="A10" s="39"/>
      <c r="B10" s="65"/>
      <c r="C10" s="36" t="s">
        <v>40</v>
      </c>
      <c r="D10" s="37"/>
      <c r="E10" s="12">
        <v>20</v>
      </c>
      <c r="F10" s="39" t="s">
        <v>34</v>
      </c>
      <c r="G10" s="39"/>
      <c r="H10" s="27">
        <f>E10*AI12</f>
        <v>60</v>
      </c>
      <c r="I10" s="27"/>
      <c r="J10" s="65"/>
      <c r="K10" s="65"/>
      <c r="L10" s="65"/>
      <c r="M10" s="65"/>
      <c r="N10" s="65"/>
      <c r="O10" s="65"/>
      <c r="P10" s="39"/>
      <c r="Q10" s="56"/>
      <c r="R10" s="61"/>
      <c r="S10" s="61"/>
      <c r="T10" s="51"/>
      <c r="U10" s="52"/>
      <c r="V10" s="53"/>
      <c r="W10" s="54"/>
      <c r="Z10" s="44" t="s">
        <v>41</v>
      </c>
      <c r="AA10" s="45"/>
      <c r="AB10" s="12">
        <v>0</v>
      </c>
      <c r="AC10" s="12">
        <v>4</v>
      </c>
      <c r="AD10" s="44">
        <v>1</v>
      </c>
      <c r="AE10" s="46"/>
      <c r="AF10" s="45"/>
      <c r="AG10" s="44">
        <v>0.1</v>
      </c>
      <c r="AH10" s="45"/>
      <c r="AI10" s="44">
        <f t="shared" si="0"/>
        <v>0.4</v>
      </c>
      <c r="AJ10" s="45"/>
    </row>
    <row r="11" spans="1:36" ht="15">
      <c r="A11" s="39"/>
      <c r="B11" s="67" t="s">
        <v>42</v>
      </c>
      <c r="C11" s="29" t="s">
        <v>43</v>
      </c>
      <c r="D11" s="29"/>
      <c r="E11" s="16">
        <v>20</v>
      </c>
      <c r="F11" s="29" t="s">
        <v>44</v>
      </c>
      <c r="G11" s="29"/>
      <c r="H11" s="29">
        <f>E11*(8*AI4+2*AI5)</f>
        <v>485.6</v>
      </c>
      <c r="I11" s="29"/>
      <c r="J11" s="67">
        <f>SUM(H11:I17)</f>
        <v>1023.35</v>
      </c>
      <c r="K11" s="67"/>
      <c r="L11" s="39">
        <v>252</v>
      </c>
      <c r="M11" s="39"/>
      <c r="N11" s="39">
        <v>8</v>
      </c>
      <c r="O11" s="39"/>
      <c r="P11" s="39"/>
      <c r="Q11" s="56"/>
      <c r="R11" s="61"/>
      <c r="S11" s="61"/>
      <c r="T11" s="51"/>
      <c r="U11" s="52"/>
      <c r="V11" s="53"/>
      <c r="W11" s="54"/>
      <c r="Z11" s="32" t="s">
        <v>38</v>
      </c>
      <c r="AA11" s="33"/>
      <c r="AB11" s="16">
        <v>50</v>
      </c>
      <c r="AC11" s="16">
        <v>50</v>
      </c>
      <c r="AD11" s="32">
        <v>1</v>
      </c>
      <c r="AE11" s="66"/>
      <c r="AF11" s="33"/>
      <c r="AG11" s="32">
        <v>0.5</v>
      </c>
      <c r="AH11" s="33"/>
      <c r="AI11" s="32">
        <f t="shared" si="0"/>
        <v>75</v>
      </c>
      <c r="AJ11" s="33"/>
    </row>
    <row r="12" spans="1:36" ht="15">
      <c r="A12" s="39"/>
      <c r="B12" s="67"/>
      <c r="C12" s="27" t="s">
        <v>45</v>
      </c>
      <c r="D12" s="27"/>
      <c r="E12" s="3">
        <v>3</v>
      </c>
      <c r="F12" s="27" t="s">
        <v>46</v>
      </c>
      <c r="G12" s="27"/>
      <c r="H12" s="27">
        <f>E12*(3*AI4+5*AI12)</f>
        <v>72</v>
      </c>
      <c r="I12" s="27"/>
      <c r="J12" s="67"/>
      <c r="K12" s="67"/>
      <c r="L12" s="39"/>
      <c r="M12" s="39"/>
      <c r="N12" s="39"/>
      <c r="O12" s="39"/>
      <c r="P12" s="39"/>
      <c r="Q12" s="56"/>
      <c r="R12" s="61"/>
      <c r="S12" s="61"/>
      <c r="T12" s="51"/>
      <c r="U12" s="52"/>
      <c r="V12" s="53"/>
      <c r="W12" s="54"/>
      <c r="Z12" s="44" t="s">
        <v>40</v>
      </c>
      <c r="AA12" s="45"/>
      <c r="AB12" s="12">
        <v>2</v>
      </c>
      <c r="AC12" s="12">
        <v>2</v>
      </c>
      <c r="AD12" s="44">
        <v>1</v>
      </c>
      <c r="AE12" s="46"/>
      <c r="AF12" s="45"/>
      <c r="AG12" s="44">
        <v>0.5</v>
      </c>
      <c r="AH12" s="45"/>
      <c r="AI12" s="44">
        <f>AB12+AC12*AD12*AG12</f>
        <v>3</v>
      </c>
      <c r="AJ12" s="45"/>
    </row>
    <row r="13" spans="1:36" ht="15">
      <c r="A13" s="39"/>
      <c r="B13" s="67"/>
      <c r="C13" s="29" t="s">
        <v>47</v>
      </c>
      <c r="D13" s="29"/>
      <c r="E13" s="16">
        <v>3</v>
      </c>
      <c r="F13" s="29" t="s">
        <v>48</v>
      </c>
      <c r="G13" s="29"/>
      <c r="H13" s="29">
        <f>E13*(AI9+AI10+AI4)</f>
        <v>15.375</v>
      </c>
      <c r="I13" s="29"/>
      <c r="J13" s="67"/>
      <c r="K13" s="67"/>
      <c r="L13" s="39"/>
      <c r="M13" s="39"/>
      <c r="N13" s="39"/>
      <c r="O13" s="39"/>
      <c r="P13" s="39"/>
      <c r="Q13" s="56"/>
      <c r="R13" s="61"/>
      <c r="S13" s="61"/>
      <c r="T13" s="51"/>
      <c r="U13" s="52"/>
      <c r="V13" s="53"/>
      <c r="W13" s="54"/>
      <c r="Z13" s="32" t="s">
        <v>49</v>
      </c>
      <c r="AA13" s="33"/>
      <c r="AB13" s="16">
        <v>8</v>
      </c>
      <c r="AC13" s="16">
        <v>8</v>
      </c>
      <c r="AD13" s="32">
        <v>1</v>
      </c>
      <c r="AE13" s="66"/>
      <c r="AF13" s="33"/>
      <c r="AG13" s="32">
        <v>0.5</v>
      </c>
      <c r="AH13" s="33"/>
      <c r="AI13" s="29">
        <f t="shared" si="0"/>
        <v>12</v>
      </c>
      <c r="AJ13" s="29"/>
    </row>
    <row r="14" spans="1:36" ht="15">
      <c r="A14" s="39"/>
      <c r="B14" s="67"/>
      <c r="C14" s="38" t="s">
        <v>40</v>
      </c>
      <c r="D14" s="38"/>
      <c r="E14" s="12">
        <v>20</v>
      </c>
      <c r="F14" s="39" t="s">
        <v>34</v>
      </c>
      <c r="G14" s="39"/>
      <c r="H14" s="27">
        <f>E14*AI12</f>
        <v>60</v>
      </c>
      <c r="I14" s="27"/>
      <c r="J14" s="67"/>
      <c r="K14" s="67"/>
      <c r="L14" s="39"/>
      <c r="M14" s="39"/>
      <c r="N14" s="39"/>
      <c r="O14" s="39"/>
      <c r="P14" s="39"/>
      <c r="Q14" s="56"/>
      <c r="R14" s="61"/>
      <c r="S14" s="61"/>
      <c r="T14" s="51"/>
      <c r="U14" s="52"/>
      <c r="V14" s="53"/>
      <c r="W14" s="54"/>
    </row>
    <row r="15" spans="1:36" ht="15">
      <c r="A15" s="39"/>
      <c r="B15" s="67"/>
      <c r="C15" s="29" t="s">
        <v>33</v>
      </c>
      <c r="D15" s="29"/>
      <c r="E15" s="16">
        <v>5</v>
      </c>
      <c r="F15" s="32" t="s">
        <v>34</v>
      </c>
      <c r="G15" s="33"/>
      <c r="H15" s="32">
        <f>E15*AI7</f>
        <v>15</v>
      </c>
      <c r="I15" s="33"/>
      <c r="J15" s="67"/>
      <c r="K15" s="67"/>
      <c r="L15" s="39"/>
      <c r="M15" s="39"/>
      <c r="N15" s="39"/>
      <c r="O15" s="39"/>
      <c r="P15" s="39"/>
      <c r="Q15" s="56"/>
      <c r="R15" s="61"/>
      <c r="S15" s="61"/>
      <c r="T15" s="51"/>
      <c r="U15" s="52"/>
      <c r="V15" s="53"/>
      <c r="W15" s="54"/>
    </row>
    <row r="16" spans="1:36" ht="15">
      <c r="A16" s="39"/>
      <c r="B16" s="67"/>
      <c r="C16" s="38" t="s">
        <v>36</v>
      </c>
      <c r="D16" s="38"/>
      <c r="E16" s="12">
        <v>5</v>
      </c>
      <c r="F16" s="44" t="s">
        <v>34</v>
      </c>
      <c r="G16" s="45"/>
      <c r="H16" s="44">
        <f>E16*AI8</f>
        <v>0.375</v>
      </c>
      <c r="I16" s="45"/>
      <c r="J16" s="67"/>
      <c r="K16" s="67"/>
      <c r="L16" s="39"/>
      <c r="M16" s="39"/>
      <c r="N16" s="39"/>
      <c r="O16" s="39"/>
      <c r="P16" s="39"/>
      <c r="Q16" s="56"/>
      <c r="R16" s="61"/>
      <c r="S16" s="61"/>
      <c r="T16" s="51"/>
      <c r="U16" s="52"/>
      <c r="V16" s="53"/>
      <c r="W16" s="54"/>
    </row>
    <row r="17" spans="1:28" ht="15">
      <c r="A17" s="39"/>
      <c r="B17" s="67"/>
      <c r="C17" s="29" t="s">
        <v>38</v>
      </c>
      <c r="D17" s="29"/>
      <c r="E17" s="16">
        <v>5</v>
      </c>
      <c r="F17" s="32" t="s">
        <v>34</v>
      </c>
      <c r="G17" s="33"/>
      <c r="H17" s="32">
        <f>E17*AI11</f>
        <v>375</v>
      </c>
      <c r="I17" s="33"/>
      <c r="J17" s="67"/>
      <c r="K17" s="67"/>
      <c r="L17" s="39"/>
      <c r="M17" s="39"/>
      <c r="N17" s="39"/>
      <c r="O17" s="39"/>
      <c r="P17" s="39"/>
      <c r="Q17" s="56"/>
      <c r="R17" s="61"/>
      <c r="S17" s="61"/>
      <c r="T17" s="51"/>
      <c r="U17" s="52"/>
      <c r="V17" s="53"/>
      <c r="W17" s="54"/>
    </row>
    <row r="18" spans="1:28" ht="15">
      <c r="A18" s="39"/>
      <c r="B18" s="65">
        <v>5</v>
      </c>
      <c r="C18" s="28" t="s">
        <v>50</v>
      </c>
      <c r="D18" s="28"/>
      <c r="E18" s="11">
        <v>1</v>
      </c>
      <c r="F18" s="30" t="s">
        <v>51</v>
      </c>
      <c r="G18" s="31"/>
      <c r="H18" s="30">
        <f>50*AI4+20*AI5</f>
        <v>152.80000000000001</v>
      </c>
      <c r="I18" s="31"/>
      <c r="J18" s="65">
        <f>SUM(H18:I23)</f>
        <v>587.45500000000004</v>
      </c>
      <c r="K18" s="65"/>
      <c r="L18" s="65">
        <v>95</v>
      </c>
      <c r="M18" s="65"/>
      <c r="N18" s="65">
        <v>5</v>
      </c>
      <c r="O18" s="65"/>
      <c r="P18" s="39"/>
      <c r="Q18" s="56"/>
      <c r="R18" s="61"/>
      <c r="S18" s="61"/>
      <c r="T18" s="51"/>
      <c r="U18" s="52"/>
      <c r="V18" s="53"/>
      <c r="W18" s="54"/>
    </row>
    <row r="19" spans="1:28" ht="15">
      <c r="A19" s="39"/>
      <c r="B19" s="65"/>
      <c r="C19" s="27" t="s">
        <v>52</v>
      </c>
      <c r="D19" s="27"/>
      <c r="E19" s="12">
        <v>2</v>
      </c>
      <c r="F19" s="44" t="s">
        <v>31</v>
      </c>
      <c r="G19" s="45"/>
      <c r="H19" s="44">
        <f>E19*(1*AI6+1*AI5+1*AI10)</f>
        <v>14.28</v>
      </c>
      <c r="I19" s="45"/>
      <c r="J19" s="65"/>
      <c r="K19" s="65"/>
      <c r="L19" s="65"/>
      <c r="M19" s="65"/>
      <c r="N19" s="65"/>
      <c r="O19" s="65"/>
      <c r="P19" s="39"/>
      <c r="Q19" s="56"/>
      <c r="R19" s="61"/>
      <c r="S19" s="61"/>
      <c r="T19" s="51"/>
      <c r="U19" s="52"/>
      <c r="V19" s="53"/>
      <c r="W19" s="54"/>
    </row>
    <row r="20" spans="1:28" ht="15">
      <c r="A20" s="39"/>
      <c r="B20" s="65"/>
      <c r="C20" s="28" t="s">
        <v>40</v>
      </c>
      <c r="D20" s="28"/>
      <c r="E20" s="11">
        <v>10</v>
      </c>
      <c r="F20" s="30" t="s">
        <v>34</v>
      </c>
      <c r="G20" s="31"/>
      <c r="H20" s="30">
        <f>E20*AI12</f>
        <v>30</v>
      </c>
      <c r="I20" s="31"/>
      <c r="J20" s="65"/>
      <c r="K20" s="65"/>
      <c r="L20" s="65"/>
      <c r="M20" s="65"/>
      <c r="N20" s="65"/>
      <c r="O20" s="65"/>
      <c r="P20" s="39"/>
      <c r="Q20" s="56"/>
      <c r="R20" s="61"/>
      <c r="S20" s="61"/>
      <c r="T20" s="51"/>
      <c r="U20" s="52"/>
      <c r="V20" s="53"/>
      <c r="W20" s="54"/>
    </row>
    <row r="21" spans="1:28" ht="15">
      <c r="A21" s="39"/>
      <c r="B21" s="65"/>
      <c r="C21" s="38" t="s">
        <v>33</v>
      </c>
      <c r="D21" s="38"/>
      <c r="E21" s="17">
        <v>5</v>
      </c>
      <c r="F21" s="36" t="s">
        <v>34</v>
      </c>
      <c r="G21" s="37"/>
      <c r="H21" s="36">
        <f>E21*AI7</f>
        <v>15</v>
      </c>
      <c r="I21" s="37"/>
      <c r="J21" s="65"/>
      <c r="K21" s="65"/>
      <c r="L21" s="65"/>
      <c r="M21" s="65"/>
      <c r="N21" s="65"/>
      <c r="O21" s="65"/>
      <c r="P21" s="39"/>
      <c r="Q21" s="56"/>
      <c r="R21" s="61"/>
      <c r="S21" s="61"/>
      <c r="T21" s="51"/>
      <c r="U21" s="52"/>
      <c r="V21" s="53"/>
      <c r="W21" s="54"/>
      <c r="Z21" s="22" t="s">
        <v>53</v>
      </c>
      <c r="AA21" s="22"/>
      <c r="AB21" s="18" t="s">
        <v>54</v>
      </c>
    </row>
    <row r="22" spans="1:28" ht="15">
      <c r="A22" s="39"/>
      <c r="B22" s="65"/>
      <c r="C22" s="28" t="s">
        <v>36</v>
      </c>
      <c r="D22" s="28"/>
      <c r="E22" s="11">
        <v>5</v>
      </c>
      <c r="F22" s="30" t="s">
        <v>34</v>
      </c>
      <c r="G22" s="31"/>
      <c r="H22" s="30">
        <f>E22*AI8</f>
        <v>0.375</v>
      </c>
      <c r="I22" s="31"/>
      <c r="J22" s="65"/>
      <c r="K22" s="65"/>
      <c r="L22" s="65"/>
      <c r="M22" s="65"/>
      <c r="N22" s="65"/>
      <c r="O22" s="65"/>
      <c r="P22" s="39"/>
      <c r="Q22" s="56"/>
      <c r="R22" s="61"/>
      <c r="S22" s="61"/>
      <c r="T22" s="51"/>
      <c r="U22" s="52"/>
      <c r="V22" s="53"/>
      <c r="W22" s="54"/>
      <c r="Z22" s="23" t="s">
        <v>13</v>
      </c>
      <c r="AA22" s="23"/>
      <c r="AB22" s="19">
        <v>4</v>
      </c>
    </row>
    <row r="23" spans="1:28" ht="15">
      <c r="A23" s="39"/>
      <c r="B23" s="65"/>
      <c r="C23" s="38" t="s">
        <v>38</v>
      </c>
      <c r="D23" s="38"/>
      <c r="E23" s="17">
        <v>5</v>
      </c>
      <c r="F23" s="36" t="s">
        <v>34</v>
      </c>
      <c r="G23" s="37"/>
      <c r="H23" s="36">
        <f>E23*AI11</f>
        <v>375</v>
      </c>
      <c r="I23" s="37"/>
      <c r="J23" s="65"/>
      <c r="K23" s="65"/>
      <c r="L23" s="65"/>
      <c r="M23" s="65"/>
      <c r="N23" s="65"/>
      <c r="O23" s="65"/>
      <c r="P23" s="57"/>
      <c r="Q23" s="58"/>
      <c r="R23" s="62"/>
      <c r="S23" s="62"/>
      <c r="T23" s="51"/>
      <c r="U23" s="52"/>
      <c r="V23" s="53"/>
      <c r="W23" s="54"/>
      <c r="Z23" s="24" t="s">
        <v>55</v>
      </c>
      <c r="AA23" s="24"/>
      <c r="AB23" s="4">
        <v>1</v>
      </c>
    </row>
    <row r="24" spans="1:28" ht="15">
      <c r="A24" s="74" t="s">
        <v>56</v>
      </c>
      <c r="B24" s="13">
        <v>1</v>
      </c>
      <c r="C24" s="70" t="s">
        <v>57</v>
      </c>
      <c r="D24" s="70"/>
      <c r="E24" s="13">
        <v>1</v>
      </c>
      <c r="F24" s="68" t="s">
        <v>58</v>
      </c>
      <c r="G24" s="68"/>
      <c r="H24" s="68">
        <f>30*AI13</f>
        <v>360</v>
      </c>
      <c r="I24" s="68"/>
      <c r="J24" s="70">
        <f>H24</f>
        <v>360</v>
      </c>
      <c r="K24" s="70"/>
      <c r="L24" s="68">
        <v>30</v>
      </c>
      <c r="M24" s="68"/>
      <c r="N24" s="68">
        <v>4</v>
      </c>
      <c r="O24" s="72"/>
      <c r="P24" s="59">
        <f>J24+J25+J30</f>
        <v>1625.23</v>
      </c>
      <c r="Q24" s="60"/>
      <c r="R24" s="63" t="str">
        <f>_xlfn.CONCAT(N24+3*N25+N30, " Swtiches L2", " +              2 Switches L3")</f>
        <v>26 Swtiches L2 +              2 Switches L3</v>
      </c>
      <c r="S24" s="64"/>
      <c r="T24" s="51"/>
      <c r="U24" s="52"/>
      <c r="V24" s="53"/>
      <c r="W24" s="54"/>
      <c r="Z24" s="25" t="s">
        <v>59</v>
      </c>
      <c r="AA24" s="25"/>
      <c r="AB24" s="19">
        <v>2</v>
      </c>
    </row>
    <row r="25" spans="1:28" ht="15">
      <c r="A25" s="75"/>
      <c r="B25" s="39" t="s">
        <v>42</v>
      </c>
      <c r="C25" s="27" t="s">
        <v>60</v>
      </c>
      <c r="D25" s="27"/>
      <c r="E25" s="12">
        <v>1</v>
      </c>
      <c r="F25" s="39" t="s">
        <v>61</v>
      </c>
      <c r="G25" s="39"/>
      <c r="H25" s="39">
        <f>100*AI4+20*AI5</f>
        <v>302.8</v>
      </c>
      <c r="I25" s="39"/>
      <c r="J25" s="39">
        <f>SUM(H25:I29)</f>
        <v>783.17499999999995</v>
      </c>
      <c r="K25" s="39"/>
      <c r="L25" s="39">
        <v>165</v>
      </c>
      <c r="M25" s="39"/>
      <c r="N25" s="39">
        <v>6</v>
      </c>
      <c r="O25" s="73"/>
      <c r="P25" s="59"/>
      <c r="Q25" s="60"/>
      <c r="R25" s="63"/>
      <c r="S25" s="64"/>
      <c r="T25" s="51"/>
      <c r="U25" s="52"/>
      <c r="V25" s="53"/>
      <c r="W25" s="54"/>
    </row>
    <row r="26" spans="1:28" ht="15">
      <c r="A26" s="75"/>
      <c r="B26" s="39"/>
      <c r="C26" s="29" t="s">
        <v>40</v>
      </c>
      <c r="D26" s="29"/>
      <c r="E26" s="16">
        <v>30</v>
      </c>
      <c r="F26" s="69" t="s">
        <v>34</v>
      </c>
      <c r="G26" s="69"/>
      <c r="H26" s="69">
        <f>E26*AI12</f>
        <v>90</v>
      </c>
      <c r="I26" s="69"/>
      <c r="J26" s="39"/>
      <c r="K26" s="39"/>
      <c r="L26" s="39"/>
      <c r="M26" s="39"/>
      <c r="N26" s="39"/>
      <c r="O26" s="73"/>
      <c r="P26" s="59"/>
      <c r="Q26" s="60"/>
      <c r="R26" s="63"/>
      <c r="S26" s="64"/>
      <c r="T26" s="51"/>
      <c r="U26" s="52"/>
      <c r="V26" s="53"/>
      <c r="W26" s="54"/>
    </row>
    <row r="27" spans="1:28" ht="15">
      <c r="A27" s="75"/>
      <c r="B27" s="39"/>
      <c r="C27" s="27" t="s">
        <v>33</v>
      </c>
      <c r="D27" s="27"/>
      <c r="E27" s="12">
        <v>5</v>
      </c>
      <c r="F27" s="39" t="s">
        <v>34</v>
      </c>
      <c r="G27" s="39"/>
      <c r="H27" s="39">
        <f>E27*AI7</f>
        <v>15</v>
      </c>
      <c r="I27" s="39"/>
      <c r="J27" s="39"/>
      <c r="K27" s="39"/>
      <c r="L27" s="39"/>
      <c r="M27" s="39"/>
      <c r="N27" s="39"/>
      <c r="O27" s="73"/>
      <c r="P27" s="59"/>
      <c r="Q27" s="60"/>
      <c r="R27" s="63"/>
      <c r="S27" s="64"/>
      <c r="T27" s="51"/>
      <c r="U27" s="52"/>
      <c r="V27" s="53"/>
      <c r="W27" s="54"/>
    </row>
    <row r="28" spans="1:28" ht="15">
      <c r="A28" s="75"/>
      <c r="B28" s="39"/>
      <c r="C28" s="29" t="s">
        <v>36</v>
      </c>
      <c r="D28" s="29"/>
      <c r="E28" s="16">
        <v>5</v>
      </c>
      <c r="F28" s="69" t="s">
        <v>34</v>
      </c>
      <c r="G28" s="69"/>
      <c r="H28" s="69">
        <f>E28*AI8</f>
        <v>0.375</v>
      </c>
      <c r="I28" s="69"/>
      <c r="J28" s="39"/>
      <c r="K28" s="39"/>
      <c r="L28" s="39"/>
      <c r="M28" s="39"/>
      <c r="N28" s="39"/>
      <c r="O28" s="73"/>
      <c r="P28" s="59"/>
      <c r="Q28" s="60"/>
      <c r="R28" s="63"/>
      <c r="S28" s="64"/>
      <c r="T28" s="51"/>
      <c r="U28" s="52"/>
      <c r="V28" s="53"/>
      <c r="W28" s="54"/>
    </row>
    <row r="29" spans="1:28" ht="15">
      <c r="A29" s="75"/>
      <c r="B29" s="39"/>
      <c r="C29" s="27" t="s">
        <v>38</v>
      </c>
      <c r="D29" s="27"/>
      <c r="E29" s="12">
        <v>5</v>
      </c>
      <c r="F29" s="39" t="s">
        <v>34</v>
      </c>
      <c r="G29" s="39"/>
      <c r="H29" s="39">
        <f>E29*AI11</f>
        <v>375</v>
      </c>
      <c r="I29" s="39"/>
      <c r="J29" s="39"/>
      <c r="K29" s="39"/>
      <c r="L29" s="39"/>
      <c r="M29" s="39"/>
      <c r="N29" s="39"/>
      <c r="O29" s="73"/>
      <c r="P29" s="59"/>
      <c r="Q29" s="60"/>
      <c r="R29" s="63"/>
      <c r="S29" s="64"/>
      <c r="T29" s="51"/>
      <c r="U29" s="52"/>
      <c r="V29" s="53"/>
      <c r="W29" s="54"/>
    </row>
    <row r="30" spans="1:28" ht="15">
      <c r="A30" s="75"/>
      <c r="B30" s="68">
        <v>5</v>
      </c>
      <c r="C30" s="70" t="s">
        <v>50</v>
      </c>
      <c r="D30" s="70"/>
      <c r="E30" s="13">
        <v>1</v>
      </c>
      <c r="F30" s="68" t="s">
        <v>62</v>
      </c>
      <c r="G30" s="68"/>
      <c r="H30" s="68">
        <f>20*AI4+12*AI5</f>
        <v>61.68</v>
      </c>
      <c r="I30" s="68"/>
      <c r="J30" s="76">
        <f>SUM(H30:I34)</f>
        <v>482.05500000000001</v>
      </c>
      <c r="K30" s="77"/>
      <c r="L30" s="76">
        <v>52</v>
      </c>
      <c r="M30" s="77"/>
      <c r="N30" s="68">
        <v>4</v>
      </c>
      <c r="O30" s="72"/>
      <c r="P30" s="59"/>
      <c r="Q30" s="60"/>
      <c r="R30" s="63"/>
      <c r="S30" s="64"/>
      <c r="T30" s="51"/>
      <c r="U30" s="52"/>
      <c r="V30" s="53"/>
      <c r="W30" s="54"/>
    </row>
    <row r="31" spans="1:28" ht="15">
      <c r="A31" s="75"/>
      <c r="B31" s="68"/>
      <c r="C31" s="27" t="s">
        <v>36</v>
      </c>
      <c r="D31" s="27"/>
      <c r="E31" s="12">
        <v>5</v>
      </c>
      <c r="F31" s="39" t="s">
        <v>34</v>
      </c>
      <c r="G31" s="39"/>
      <c r="H31" s="39">
        <f>E31*AI8</f>
        <v>0.375</v>
      </c>
      <c r="I31" s="39"/>
      <c r="J31" s="78"/>
      <c r="K31" s="79"/>
      <c r="L31" s="78"/>
      <c r="M31" s="79"/>
      <c r="N31" s="68"/>
      <c r="O31" s="72"/>
      <c r="P31" s="59"/>
      <c r="Q31" s="60"/>
      <c r="R31" s="63"/>
      <c r="S31" s="64"/>
      <c r="T31" s="51"/>
      <c r="U31" s="52"/>
      <c r="V31" s="53"/>
      <c r="W31" s="54"/>
    </row>
    <row r="32" spans="1:28" ht="15">
      <c r="A32" s="75"/>
      <c r="B32" s="68"/>
      <c r="C32" s="70" t="s">
        <v>38</v>
      </c>
      <c r="D32" s="70"/>
      <c r="E32" s="13">
        <v>5</v>
      </c>
      <c r="F32" s="68" t="s">
        <v>34</v>
      </c>
      <c r="G32" s="68"/>
      <c r="H32" s="68">
        <f>E32*AI11</f>
        <v>375</v>
      </c>
      <c r="I32" s="68"/>
      <c r="J32" s="78"/>
      <c r="K32" s="79"/>
      <c r="L32" s="78"/>
      <c r="M32" s="79"/>
      <c r="N32" s="68"/>
      <c r="O32" s="72"/>
      <c r="P32" s="59"/>
      <c r="Q32" s="60"/>
      <c r="R32" s="63"/>
      <c r="S32" s="64"/>
      <c r="T32" s="51"/>
      <c r="U32" s="52"/>
      <c r="V32" s="53"/>
      <c r="W32" s="54"/>
    </row>
    <row r="33" spans="1:23" ht="15">
      <c r="A33" s="75"/>
      <c r="B33" s="68"/>
      <c r="C33" s="27" t="s">
        <v>40</v>
      </c>
      <c r="D33" s="27"/>
      <c r="E33" s="12">
        <v>10</v>
      </c>
      <c r="F33" s="56" t="s">
        <v>34</v>
      </c>
      <c r="G33" s="71"/>
      <c r="H33" s="56">
        <f>E33*AI12</f>
        <v>30</v>
      </c>
      <c r="I33" s="71"/>
      <c r="J33" s="78"/>
      <c r="K33" s="79"/>
      <c r="L33" s="78"/>
      <c r="M33" s="79"/>
      <c r="N33" s="68"/>
      <c r="O33" s="72"/>
      <c r="P33" s="59"/>
      <c r="Q33" s="60"/>
      <c r="R33" s="63"/>
      <c r="S33" s="64"/>
      <c r="T33" s="51"/>
      <c r="U33" s="52"/>
      <c r="V33" s="53"/>
      <c r="W33" s="54"/>
    </row>
    <row r="34" spans="1:23" ht="14.45" customHeight="1">
      <c r="A34" s="75"/>
      <c r="B34" s="68"/>
      <c r="C34" s="70" t="s">
        <v>33</v>
      </c>
      <c r="D34" s="70"/>
      <c r="E34" s="13">
        <v>5</v>
      </c>
      <c r="F34" s="70" t="s">
        <v>34</v>
      </c>
      <c r="G34" s="70"/>
      <c r="H34" s="70">
        <f>5*AI7</f>
        <v>15</v>
      </c>
      <c r="I34" s="70"/>
      <c r="J34" s="80"/>
      <c r="K34" s="81"/>
      <c r="L34" s="80"/>
      <c r="M34" s="81"/>
      <c r="N34" s="68"/>
      <c r="O34" s="72"/>
      <c r="P34" s="59"/>
      <c r="Q34" s="60"/>
      <c r="R34" s="63"/>
      <c r="S34" s="64"/>
      <c r="T34" s="51"/>
      <c r="U34" s="52"/>
      <c r="V34" s="53"/>
      <c r="W34" s="54"/>
    </row>
    <row r="35" spans="1:23" ht="15">
      <c r="A35" s="55" t="s">
        <v>63</v>
      </c>
      <c r="B35" s="39" t="s">
        <v>34</v>
      </c>
      <c r="C35" s="39" t="s">
        <v>34</v>
      </c>
      <c r="D35" s="39"/>
      <c r="E35" s="39">
        <v>2</v>
      </c>
      <c r="F35" s="39" t="s">
        <v>64</v>
      </c>
      <c r="G35" s="39"/>
      <c r="H35" s="39">
        <f>80*AI13</f>
        <v>960</v>
      </c>
      <c r="I35" s="39"/>
      <c r="J35" s="39">
        <f>H35</f>
        <v>960</v>
      </c>
      <c r="K35" s="39"/>
      <c r="L35" s="39">
        <v>160</v>
      </c>
      <c r="M35" s="39"/>
      <c r="N35" s="55" t="s">
        <v>65</v>
      </c>
      <c r="O35" s="55"/>
      <c r="T35" s="52"/>
      <c r="U35" s="52"/>
      <c r="V35" s="53"/>
      <c r="W35" s="54"/>
    </row>
    <row r="36" spans="1:23" ht="15">
      <c r="A36" s="55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55"/>
      <c r="O36" s="55"/>
      <c r="T36" s="52"/>
      <c r="U36" s="52"/>
      <c r="V36" s="53"/>
      <c r="W36" s="54"/>
    </row>
    <row r="41" spans="1:23" ht="14.45" customHeight="1"/>
  </sheetData>
  <mergeCells count="198">
    <mergeCell ref="N2:O10"/>
    <mergeCell ref="N11:O17"/>
    <mergeCell ref="N18:O23"/>
    <mergeCell ref="N24:O24"/>
    <mergeCell ref="N25:O29"/>
    <mergeCell ref="N30:O34"/>
    <mergeCell ref="L35:M36"/>
    <mergeCell ref="A24:A34"/>
    <mergeCell ref="B30:B34"/>
    <mergeCell ref="C34:D34"/>
    <mergeCell ref="F34:G34"/>
    <mergeCell ref="H34:I34"/>
    <mergeCell ref="L30:M34"/>
    <mergeCell ref="J30:K34"/>
    <mergeCell ref="F29:G29"/>
    <mergeCell ref="C29:D29"/>
    <mergeCell ref="C30:D30"/>
    <mergeCell ref="C31:D31"/>
    <mergeCell ref="C32:D32"/>
    <mergeCell ref="C33:D33"/>
    <mergeCell ref="J18:K23"/>
    <mergeCell ref="C24:D24"/>
    <mergeCell ref="C25:D25"/>
    <mergeCell ref="C26:D26"/>
    <mergeCell ref="L1:M1"/>
    <mergeCell ref="L2:M10"/>
    <mergeCell ref="L11:M17"/>
    <mergeCell ref="L18:M23"/>
    <mergeCell ref="L24:M24"/>
    <mergeCell ref="L25:M29"/>
    <mergeCell ref="J35:K36"/>
    <mergeCell ref="A35:A36"/>
    <mergeCell ref="B35:B36"/>
    <mergeCell ref="C35:D36"/>
    <mergeCell ref="E35:E36"/>
    <mergeCell ref="F35:G36"/>
    <mergeCell ref="H35:I36"/>
    <mergeCell ref="B25:B29"/>
    <mergeCell ref="F33:G33"/>
    <mergeCell ref="H33:I33"/>
    <mergeCell ref="H32:I32"/>
    <mergeCell ref="F24:G24"/>
    <mergeCell ref="H24:I24"/>
    <mergeCell ref="F25:G25"/>
    <mergeCell ref="F26:G26"/>
    <mergeCell ref="F27:G27"/>
    <mergeCell ref="F28:G28"/>
    <mergeCell ref="F30:G30"/>
    <mergeCell ref="C27:D27"/>
    <mergeCell ref="C28:D28"/>
    <mergeCell ref="H25:I25"/>
    <mergeCell ref="H26:I26"/>
    <mergeCell ref="H27:I27"/>
    <mergeCell ref="H28:I28"/>
    <mergeCell ref="F19:G19"/>
    <mergeCell ref="F20:G20"/>
    <mergeCell ref="J24:K24"/>
    <mergeCell ref="J25:K29"/>
    <mergeCell ref="H29:I29"/>
    <mergeCell ref="H30:I30"/>
    <mergeCell ref="F31:G31"/>
    <mergeCell ref="F32:G32"/>
    <mergeCell ref="H31:I31"/>
    <mergeCell ref="A2:A23"/>
    <mergeCell ref="J1:K1"/>
    <mergeCell ref="J2:K10"/>
    <mergeCell ref="J11:K17"/>
    <mergeCell ref="H21:I21"/>
    <mergeCell ref="C22:D22"/>
    <mergeCell ref="F22:G22"/>
    <mergeCell ref="H22:I22"/>
    <mergeCell ref="C23:D23"/>
    <mergeCell ref="F23:G23"/>
    <mergeCell ref="H23:I23"/>
    <mergeCell ref="H19:I19"/>
    <mergeCell ref="H20:I20"/>
    <mergeCell ref="C15:D15"/>
    <mergeCell ref="C16:D16"/>
    <mergeCell ref="C17:D17"/>
    <mergeCell ref="F15:G15"/>
    <mergeCell ref="H15:I15"/>
    <mergeCell ref="H16:I16"/>
    <mergeCell ref="H17:I17"/>
    <mergeCell ref="F16:G16"/>
    <mergeCell ref="C20:D20"/>
    <mergeCell ref="F18:G18"/>
    <mergeCell ref="F17:G17"/>
    <mergeCell ref="B11:B17"/>
    <mergeCell ref="C21:D21"/>
    <mergeCell ref="F21:G21"/>
    <mergeCell ref="C19:D19"/>
    <mergeCell ref="F11:G11"/>
    <mergeCell ref="F12:G12"/>
    <mergeCell ref="F13:G13"/>
    <mergeCell ref="F14:G14"/>
    <mergeCell ref="B18:B23"/>
    <mergeCell ref="AD13:AF13"/>
    <mergeCell ref="AG13:AH13"/>
    <mergeCell ref="AI13:AJ13"/>
    <mergeCell ref="AI11:AJ11"/>
    <mergeCell ref="Z12:AA12"/>
    <mergeCell ref="AD12:AF12"/>
    <mergeCell ref="AG12:AH12"/>
    <mergeCell ref="AI12:AJ12"/>
    <mergeCell ref="AI9:AJ9"/>
    <mergeCell ref="AI10:AJ10"/>
    <mergeCell ref="B2:B10"/>
    <mergeCell ref="C11:D11"/>
    <mergeCell ref="C12:D12"/>
    <mergeCell ref="C13:D13"/>
    <mergeCell ref="C14:D14"/>
    <mergeCell ref="C18:D18"/>
    <mergeCell ref="Z11:AA11"/>
    <mergeCell ref="AD11:AF11"/>
    <mergeCell ref="AG11:AH11"/>
    <mergeCell ref="Z9:AA9"/>
    <mergeCell ref="AD9:AF9"/>
    <mergeCell ref="AG9:AH9"/>
    <mergeCell ref="Z10:AA10"/>
    <mergeCell ref="AD10:AF10"/>
    <mergeCell ref="AG10:AH10"/>
    <mergeCell ref="Z7:AA7"/>
    <mergeCell ref="AD7:AF7"/>
    <mergeCell ref="AG7:AH7"/>
    <mergeCell ref="Z8:AA8"/>
    <mergeCell ref="AD8:AF8"/>
    <mergeCell ref="AG8:AH8"/>
    <mergeCell ref="Z5:AA5"/>
    <mergeCell ref="AD5:AF5"/>
    <mergeCell ref="AG5:AH5"/>
    <mergeCell ref="AI2:AJ3"/>
    <mergeCell ref="Z4:AA4"/>
    <mergeCell ref="AD4:AF4"/>
    <mergeCell ref="AG4:AH4"/>
    <mergeCell ref="AI4:AJ4"/>
    <mergeCell ref="Z2:AA3"/>
    <mergeCell ref="AB2:AC2"/>
    <mergeCell ref="AD2:AF3"/>
    <mergeCell ref="H8:I8"/>
    <mergeCell ref="AI7:AJ7"/>
    <mergeCell ref="AI8:AJ8"/>
    <mergeCell ref="AI5:AJ5"/>
    <mergeCell ref="Z6:AA6"/>
    <mergeCell ref="AD6:AF6"/>
    <mergeCell ref="AG6:AH6"/>
    <mergeCell ref="AI6:AJ6"/>
    <mergeCell ref="AG2:AH3"/>
    <mergeCell ref="T2:U36"/>
    <mergeCell ref="V2:W36"/>
    <mergeCell ref="N35:O36"/>
    <mergeCell ref="P2:Q23"/>
    <mergeCell ref="P24:Q34"/>
    <mergeCell ref="R2:S23"/>
    <mergeCell ref="R24:S34"/>
    <mergeCell ref="C9:D9"/>
    <mergeCell ref="C10:D10"/>
    <mergeCell ref="F1:G1"/>
    <mergeCell ref="F2:G2"/>
    <mergeCell ref="F3:G3"/>
    <mergeCell ref="F4:G4"/>
    <mergeCell ref="F5:G5"/>
    <mergeCell ref="F6:G6"/>
    <mergeCell ref="F7:G7"/>
    <mergeCell ref="F8:G8"/>
    <mergeCell ref="C1:D1"/>
    <mergeCell ref="C2:D2"/>
    <mergeCell ref="C3:D3"/>
    <mergeCell ref="C4:D4"/>
    <mergeCell ref="C5:D5"/>
    <mergeCell ref="C6:D6"/>
    <mergeCell ref="C7:D7"/>
    <mergeCell ref="F9:G9"/>
    <mergeCell ref="F10:G10"/>
    <mergeCell ref="C8:D8"/>
    <mergeCell ref="Z21:AA21"/>
    <mergeCell ref="Z22:AA22"/>
    <mergeCell ref="Z23:AA23"/>
    <mergeCell ref="Z24:AA24"/>
    <mergeCell ref="H1:I1"/>
    <mergeCell ref="H2:I2"/>
    <mergeCell ref="H3:I3"/>
    <mergeCell ref="H4:I4"/>
    <mergeCell ref="H5:I5"/>
    <mergeCell ref="H6:I6"/>
    <mergeCell ref="H7:I7"/>
    <mergeCell ref="H9:I9"/>
    <mergeCell ref="H10:I10"/>
    <mergeCell ref="H11:I11"/>
    <mergeCell ref="H12:I12"/>
    <mergeCell ref="H13:I13"/>
    <mergeCell ref="H14:I14"/>
    <mergeCell ref="H18:I18"/>
    <mergeCell ref="Z13:AA13"/>
    <mergeCell ref="V1:W1"/>
    <mergeCell ref="N1:O1"/>
    <mergeCell ref="P1:Q1"/>
    <mergeCell ref="R1:S1"/>
    <mergeCell ref="T1:U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CFDD-D11E-4391-8E52-3B97EC6B6C98}">
  <dimension ref="A1:J54"/>
  <sheetViews>
    <sheetView tabSelected="1" topLeftCell="A15" workbookViewId="0">
      <selection activeCell="A27" sqref="A27:G36"/>
    </sheetView>
  </sheetViews>
  <sheetFormatPr defaultRowHeight="14.45"/>
  <cols>
    <col min="1" max="1" width="15.85546875" customWidth="1"/>
    <col min="3" max="3" width="8.85546875" customWidth="1"/>
    <col min="4" max="4" width="18" customWidth="1"/>
    <col min="5" max="5" width="31.140625" customWidth="1"/>
    <col min="6" max="6" width="11.7109375" customWidth="1"/>
    <col min="7" max="7" width="13.85546875" customWidth="1"/>
    <col min="8" max="8" width="18.42578125" customWidth="1"/>
  </cols>
  <sheetData>
    <row r="1" spans="1:10" ht="15">
      <c r="A1" s="97" t="s">
        <v>66</v>
      </c>
      <c r="B1" s="90" t="s">
        <v>67</v>
      </c>
      <c r="C1" s="91" t="s">
        <v>68</v>
      </c>
      <c r="D1" s="92" t="s">
        <v>69</v>
      </c>
      <c r="E1" s="92" t="s">
        <v>70</v>
      </c>
      <c r="F1" s="90" t="s">
        <v>71</v>
      </c>
      <c r="G1" s="92" t="s">
        <v>72</v>
      </c>
      <c r="H1" s="93" t="s">
        <v>73</v>
      </c>
    </row>
    <row r="2" spans="1:10" ht="15">
      <c r="A2" s="98"/>
      <c r="B2" s="84"/>
      <c r="C2" s="83"/>
      <c r="D2" s="82"/>
      <c r="E2" s="82"/>
      <c r="F2" s="84"/>
      <c r="G2" s="82"/>
      <c r="H2" s="85"/>
    </row>
    <row r="3" spans="1:10" ht="34.5" customHeight="1">
      <c r="A3" s="14" t="s">
        <v>74</v>
      </c>
      <c r="B3" s="21">
        <v>48</v>
      </c>
      <c r="C3" s="21">
        <v>48</v>
      </c>
      <c r="D3" s="21" t="s">
        <v>75</v>
      </c>
      <c r="E3" s="6" t="s">
        <v>76</v>
      </c>
      <c r="F3" s="21">
        <v>174</v>
      </c>
      <c r="G3" s="9">
        <v>1420.3</v>
      </c>
      <c r="H3" s="86">
        <f t="shared" ref="H3:I18" si="0">G3*F3</f>
        <v>247132.19999999998</v>
      </c>
    </row>
    <row r="4" spans="1:10" ht="31.5" customHeight="1">
      <c r="A4" s="99" t="s">
        <v>77</v>
      </c>
      <c r="B4" s="5">
        <v>24</v>
      </c>
      <c r="C4" s="5" t="s">
        <v>34</v>
      </c>
      <c r="D4" s="5" t="s">
        <v>78</v>
      </c>
      <c r="E4" s="7" t="s">
        <v>79</v>
      </c>
      <c r="F4" s="5">
        <v>16</v>
      </c>
      <c r="G4" s="10">
        <v>8689.52</v>
      </c>
      <c r="H4" s="87">
        <f t="shared" si="0"/>
        <v>139032.32000000001</v>
      </c>
    </row>
    <row r="5" spans="1:10" ht="19.899999999999999" customHeight="1">
      <c r="A5" s="14" t="s">
        <v>80</v>
      </c>
      <c r="B5" s="21">
        <v>3</v>
      </c>
      <c r="C5" s="21" t="s">
        <v>34</v>
      </c>
      <c r="D5" s="21" t="s">
        <v>34</v>
      </c>
      <c r="E5" s="6" t="s">
        <v>81</v>
      </c>
      <c r="F5" s="21">
        <v>8</v>
      </c>
      <c r="G5" s="21">
        <v>6156.85</v>
      </c>
      <c r="H5" s="86">
        <f t="shared" si="0"/>
        <v>49254.8</v>
      </c>
    </row>
    <row r="6" spans="1:10" ht="20.45" customHeight="1">
      <c r="A6" s="99" t="s">
        <v>82</v>
      </c>
      <c r="B6" s="5">
        <v>2</v>
      </c>
      <c r="C6" s="5">
        <v>2</v>
      </c>
      <c r="D6" s="5" t="s">
        <v>34</v>
      </c>
      <c r="E6" s="7" t="s">
        <v>83</v>
      </c>
      <c r="F6" s="5">
        <v>114</v>
      </c>
      <c r="G6" s="5">
        <v>140.9</v>
      </c>
      <c r="H6" s="87">
        <f t="shared" si="0"/>
        <v>16062.6</v>
      </c>
    </row>
    <row r="7" spans="1:10" ht="34.9" customHeight="1">
      <c r="A7" s="100" t="s">
        <v>84</v>
      </c>
      <c r="B7" s="21" t="s">
        <v>34</v>
      </c>
      <c r="C7" s="21" t="s">
        <v>34</v>
      </c>
      <c r="D7" s="21" t="s">
        <v>34</v>
      </c>
      <c r="E7" s="6" t="s">
        <v>85</v>
      </c>
      <c r="F7" s="21">
        <v>28</v>
      </c>
      <c r="G7" s="21">
        <v>849.95</v>
      </c>
      <c r="H7" s="86">
        <f t="shared" si="0"/>
        <v>23798.600000000002</v>
      </c>
    </row>
    <row r="8" spans="1:10" ht="38.25" customHeight="1">
      <c r="A8" s="101" t="s">
        <v>86</v>
      </c>
      <c r="B8" s="5" t="s">
        <v>34</v>
      </c>
      <c r="C8" s="5" t="s">
        <v>34</v>
      </c>
      <c r="D8" s="5" t="s">
        <v>34</v>
      </c>
      <c r="E8" s="7" t="s">
        <v>87</v>
      </c>
      <c r="F8" s="5">
        <v>110</v>
      </c>
      <c r="G8" s="5">
        <v>212.9</v>
      </c>
      <c r="H8" s="87">
        <f t="shared" si="0"/>
        <v>23419</v>
      </c>
    </row>
    <row r="9" spans="1:10" ht="18.75" customHeight="1">
      <c r="A9" s="14" t="s">
        <v>29</v>
      </c>
      <c r="B9" s="21" t="s">
        <v>34</v>
      </c>
      <c r="C9" s="21" t="s">
        <v>34</v>
      </c>
      <c r="D9" s="21" t="s">
        <v>34</v>
      </c>
      <c r="E9" s="6" t="s">
        <v>88</v>
      </c>
      <c r="F9" s="21">
        <v>856</v>
      </c>
      <c r="G9" s="21">
        <v>91.6</v>
      </c>
      <c r="H9" s="86">
        <f t="shared" si="0"/>
        <v>78409.599999999991</v>
      </c>
    </row>
    <row r="10" spans="1:10" ht="18.75" customHeight="1">
      <c r="A10" s="99" t="s">
        <v>89</v>
      </c>
      <c r="B10" s="5" t="s">
        <v>34</v>
      </c>
      <c r="C10" s="5" t="s">
        <v>34</v>
      </c>
      <c r="D10" s="20" t="s">
        <v>34</v>
      </c>
      <c r="E10" s="20" t="s">
        <v>90</v>
      </c>
      <c r="F10" s="20">
        <v>2808</v>
      </c>
      <c r="G10" s="20">
        <v>222.58</v>
      </c>
      <c r="H10" s="87">
        <f t="shared" si="0"/>
        <v>625004.64</v>
      </c>
    </row>
    <row r="11" spans="1:10" ht="19.5" customHeight="1">
      <c r="A11" s="14" t="s">
        <v>91</v>
      </c>
      <c r="B11" s="21"/>
      <c r="C11" s="21"/>
      <c r="D11" s="21"/>
      <c r="E11" s="21" t="s">
        <v>92</v>
      </c>
      <c r="F11" s="21">
        <v>2808</v>
      </c>
      <c r="G11" s="21">
        <v>85.9</v>
      </c>
      <c r="H11" s="86">
        <f t="shared" si="0"/>
        <v>241207.2</v>
      </c>
    </row>
    <row r="12" spans="1:10" ht="19.5" customHeight="1">
      <c r="A12" s="99" t="s">
        <v>93</v>
      </c>
      <c r="B12" s="5" t="s">
        <v>34</v>
      </c>
      <c r="C12" s="5" t="s">
        <v>34</v>
      </c>
      <c r="D12" s="20" t="s">
        <v>34</v>
      </c>
      <c r="E12" s="20" t="s">
        <v>94</v>
      </c>
      <c r="F12" s="20">
        <v>2808</v>
      </c>
      <c r="G12" s="20">
        <v>55.6</v>
      </c>
      <c r="H12" s="87">
        <f t="shared" si="0"/>
        <v>156124.80000000002</v>
      </c>
    </row>
    <row r="13" spans="1:10" ht="19.149999999999999" customHeight="1">
      <c r="A13" s="14" t="s">
        <v>95</v>
      </c>
      <c r="B13" s="21"/>
      <c r="C13" s="21"/>
      <c r="D13" s="21"/>
      <c r="E13" s="21" t="s">
        <v>96</v>
      </c>
      <c r="F13" s="21">
        <v>2808</v>
      </c>
      <c r="G13" s="21">
        <v>73.87</v>
      </c>
      <c r="H13" s="86">
        <f t="shared" si="0"/>
        <v>207426.96000000002</v>
      </c>
    </row>
    <row r="14" spans="1:10" ht="18.75" customHeight="1">
      <c r="A14" s="99" t="s">
        <v>97</v>
      </c>
      <c r="B14" s="5" t="s">
        <v>34</v>
      </c>
      <c r="C14" s="5" t="s">
        <v>34</v>
      </c>
      <c r="D14" s="20" t="s">
        <v>34</v>
      </c>
      <c r="E14" s="20" t="s">
        <v>98</v>
      </c>
      <c r="F14" s="20">
        <v>2808</v>
      </c>
      <c r="G14" s="20">
        <v>311.91000000000003</v>
      </c>
      <c r="H14" s="87">
        <f t="shared" si="0"/>
        <v>875843.28</v>
      </c>
      <c r="J14" s="8"/>
    </row>
    <row r="15" spans="1:10" ht="18.75" customHeight="1">
      <c r="A15" s="14" t="s">
        <v>99</v>
      </c>
      <c r="B15" s="21"/>
      <c r="C15" s="21"/>
      <c r="D15" s="21"/>
      <c r="E15" s="21" t="s">
        <v>100</v>
      </c>
      <c r="F15" s="21">
        <v>2808</v>
      </c>
      <c r="G15" s="21">
        <v>50.78</v>
      </c>
      <c r="H15" s="86">
        <f t="shared" si="0"/>
        <v>142590.24</v>
      </c>
    </row>
    <row r="16" spans="1:10" ht="18.75" customHeight="1">
      <c r="A16" s="99" t="s">
        <v>101</v>
      </c>
      <c r="B16" s="5" t="s">
        <v>34</v>
      </c>
      <c r="C16" s="5" t="s">
        <v>34</v>
      </c>
      <c r="D16" s="20" t="s">
        <v>34</v>
      </c>
      <c r="E16" s="20" t="s">
        <v>102</v>
      </c>
      <c r="F16" s="20">
        <v>2808</v>
      </c>
      <c r="G16" s="20">
        <v>64.63</v>
      </c>
      <c r="H16" s="87">
        <f t="shared" si="0"/>
        <v>181481.03999999998</v>
      </c>
    </row>
    <row r="17" spans="1:8" ht="18.75" customHeight="1">
      <c r="A17" s="14" t="s">
        <v>103</v>
      </c>
      <c r="B17" s="21"/>
      <c r="C17" s="21"/>
      <c r="D17" s="21"/>
      <c r="E17" s="21" t="s">
        <v>104</v>
      </c>
      <c r="F17" s="21">
        <v>2808</v>
      </c>
      <c r="G17" s="21">
        <v>209.9</v>
      </c>
      <c r="H17" s="86">
        <f t="shared" si="0"/>
        <v>589399.20000000007</v>
      </c>
    </row>
    <row r="18" spans="1:8" ht="18.75" customHeight="1">
      <c r="A18" s="99" t="s">
        <v>105</v>
      </c>
      <c r="B18" s="5" t="s">
        <v>34</v>
      </c>
      <c r="C18" s="5" t="s">
        <v>34</v>
      </c>
      <c r="D18" s="5" t="s">
        <v>34</v>
      </c>
      <c r="E18" s="20" t="s">
        <v>106</v>
      </c>
      <c r="F18" s="5">
        <v>2808</v>
      </c>
      <c r="G18" s="20">
        <v>15.9</v>
      </c>
      <c r="H18" s="87">
        <f t="shared" si="0"/>
        <v>44647.200000000004</v>
      </c>
    </row>
    <row r="19" spans="1:8" ht="18.75" customHeight="1">
      <c r="A19" s="14" t="s">
        <v>39</v>
      </c>
      <c r="B19" s="21" t="s">
        <v>34</v>
      </c>
      <c r="C19" s="21" t="s">
        <v>34</v>
      </c>
      <c r="D19" s="21" t="s">
        <v>34</v>
      </c>
      <c r="E19" s="6" t="s">
        <v>107</v>
      </c>
      <c r="F19" s="21">
        <v>36</v>
      </c>
      <c r="G19" s="21">
        <v>349.99</v>
      </c>
      <c r="H19" s="86">
        <f>G19*F19</f>
        <v>12599.64</v>
      </c>
    </row>
    <row r="20" spans="1:8" ht="18.75" customHeight="1">
      <c r="A20" s="99" t="s">
        <v>108</v>
      </c>
      <c r="B20" s="5" t="s">
        <v>34</v>
      </c>
      <c r="C20" s="5" t="s">
        <v>34</v>
      </c>
      <c r="D20" s="5" t="s">
        <v>34</v>
      </c>
      <c r="E20" s="7" t="s">
        <v>109</v>
      </c>
      <c r="F20" s="5">
        <v>88</v>
      </c>
      <c r="G20" s="5">
        <v>451.36</v>
      </c>
      <c r="H20" s="87">
        <f t="shared" ref="H20:H21" si="1">G20*F20</f>
        <v>39719.68</v>
      </c>
    </row>
    <row r="21" spans="1:8" ht="18.75" customHeight="1">
      <c r="A21" s="14" t="s">
        <v>37</v>
      </c>
      <c r="B21" s="21" t="s">
        <v>34</v>
      </c>
      <c r="C21" s="21" t="s">
        <v>34</v>
      </c>
      <c r="D21" s="21" t="s">
        <v>34</v>
      </c>
      <c r="E21" s="6" t="s">
        <v>110</v>
      </c>
      <c r="F21" s="21">
        <v>120</v>
      </c>
      <c r="G21" s="21">
        <v>340</v>
      </c>
      <c r="H21" s="86">
        <f t="shared" si="1"/>
        <v>40800</v>
      </c>
    </row>
    <row r="22" spans="1:8" ht="15">
      <c r="A22" s="94" t="s">
        <v>111</v>
      </c>
      <c r="B22" s="95"/>
      <c r="C22" s="95"/>
      <c r="D22" s="95"/>
      <c r="E22" s="95"/>
      <c r="F22" s="95"/>
      <c r="G22" s="95"/>
      <c r="H22" s="87">
        <v>48000</v>
      </c>
    </row>
    <row r="23" spans="1:8" ht="15">
      <c r="A23" s="96" t="s">
        <v>112</v>
      </c>
      <c r="B23" s="88"/>
      <c r="C23" s="88"/>
      <c r="D23" s="88"/>
      <c r="E23" s="88"/>
      <c r="F23" s="88"/>
      <c r="G23" s="88"/>
      <c r="H23" s="89">
        <f>SUM(H6:H22)</f>
        <v>3346533.6800000006</v>
      </c>
    </row>
    <row r="24" spans="1:8" ht="15">
      <c r="H24" s="21"/>
    </row>
    <row r="48" ht="15"/>
    <row r="49" ht="15"/>
    <row r="50" ht="15"/>
    <row r="51" ht="15"/>
    <row r="52" ht="15"/>
    <row r="53" ht="15"/>
    <row r="54" ht="15"/>
  </sheetData>
  <mergeCells count="10">
    <mergeCell ref="A23:G23"/>
    <mergeCell ref="H1:H2"/>
    <mergeCell ref="E1:E2"/>
    <mergeCell ref="C1:C2"/>
    <mergeCell ref="A1:A2"/>
    <mergeCell ref="B1:B2"/>
    <mergeCell ref="D1:D2"/>
    <mergeCell ref="F1:F2"/>
    <mergeCell ref="G1:G2"/>
    <mergeCell ref="A22:G2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3AD30240D259438D2036BE62B1CD12" ma:contentTypeVersion="2" ma:contentTypeDescription="Create a new document." ma:contentTypeScope="" ma:versionID="0b7805f1f07d9f9b187b86b34716ed35">
  <xsd:schema xmlns:xsd="http://www.w3.org/2001/XMLSchema" xmlns:xs="http://www.w3.org/2001/XMLSchema" xmlns:p="http://schemas.microsoft.com/office/2006/metadata/properties" xmlns:ns3="c98e8b5e-909a-4797-acbd-9c1f843d4f81" targetNamespace="http://schemas.microsoft.com/office/2006/metadata/properties" ma:root="true" ma:fieldsID="c1a208c318e69de971fede8bd16f17d9" ns3:_="">
    <xsd:import namespace="c98e8b5e-909a-4797-acbd-9c1f843d4f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e8b5e-909a-4797-acbd-9c1f843d4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D8C19A-D029-4621-AF4D-2584211C2CAE}"/>
</file>

<file path=customXml/itemProps2.xml><?xml version="1.0" encoding="utf-8"?>
<ds:datastoreItem xmlns:ds="http://schemas.openxmlformats.org/officeDocument/2006/customXml" ds:itemID="{92035EB9-435D-46DE-8A04-F2D095F97977}"/>
</file>

<file path=customXml/itemProps3.xml><?xml version="1.0" encoding="utf-8"?>
<ds:datastoreItem xmlns:ds="http://schemas.openxmlformats.org/officeDocument/2006/customXml" ds:itemID="{87D0FE52-E72F-4D41-B05D-BC72BDFAD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Almeida</dc:creator>
  <cp:keywords/>
  <dc:description/>
  <cp:lastModifiedBy/>
  <cp:revision/>
  <dcterms:created xsi:type="dcterms:W3CDTF">2020-04-25T10:33:56Z</dcterms:created>
  <dcterms:modified xsi:type="dcterms:W3CDTF">2020-04-27T21:59:13Z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0x010100E63AD30240D259438D2036BE62B1CD12</vt:lpwstr>
  </property>
</Properties>
</file>